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s-2025\Salvas-Site\"/>
    </mc:Choice>
  </mc:AlternateContent>
  <xr:revisionPtr revIDLastSave="0" documentId="13_ncr:1_{46BB2345-9268-422B-9AF5-913351A5E87A}" xr6:coauthVersionLast="47" xr6:coauthVersionMax="47" xr10:uidLastSave="{00000000-0000-0000-0000-000000000000}"/>
  <bookViews>
    <workbookView xWindow="-120" yWindow="-120" windowWidth="29040" windowHeight="15720" xr2:uid="{6901ADA1-6A04-4766-A6A0-1A340B714A39}"/>
  </bookViews>
  <sheets>
    <sheet name="Armor Axe FIC F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N21" i="1" s="1"/>
  <c r="H35" i="1"/>
  <c r="E35" i="1" s="1"/>
  <c r="H17" i="1"/>
  <c r="E17" i="1" s="1"/>
  <c r="H21" i="1" l="1"/>
  <c r="H25" i="1" s="1"/>
  <c r="P21" i="1"/>
  <c r="I21" i="1" s="1"/>
  <c r="E21" i="1"/>
  <c r="E25" i="1" s="1"/>
  <c r="N25" i="1" s="1"/>
  <c r="H108" i="1" l="1"/>
  <c r="N108" i="1"/>
  <c r="E108" i="1" s="1"/>
  <c r="H91" i="1"/>
  <c r="N91" i="1"/>
  <c r="H72" i="1"/>
  <c r="N72" i="1"/>
  <c r="H55" i="1"/>
  <c r="N55" i="1"/>
  <c r="E55" i="1" s="1"/>
  <c r="N35" i="1"/>
  <c r="N17" i="1"/>
  <c r="P17" i="1" s="1"/>
  <c r="E91" i="1" l="1"/>
  <c r="E72" i="1"/>
  <c r="F108" i="1"/>
  <c r="F17" i="1"/>
  <c r="P104" i="1"/>
  <c r="N112" i="1" s="1"/>
  <c r="P112" i="1" s="1"/>
  <c r="P87" i="1"/>
  <c r="N95" i="1" l="1"/>
  <c r="P108" i="1"/>
  <c r="H112" i="1"/>
  <c r="H116" i="1" s="1"/>
  <c r="I108" i="1"/>
  <c r="P91" i="1"/>
  <c r="P95" i="1" l="1"/>
  <c r="H95" i="1"/>
  <c r="H99" i="1" s="1"/>
  <c r="I91" i="1"/>
  <c r="F91" i="1"/>
  <c r="E112" i="1"/>
  <c r="I112" i="1"/>
  <c r="F112" i="1" s="1"/>
  <c r="E95" i="1" l="1"/>
  <c r="E116" i="1"/>
  <c r="N116" i="1" s="1"/>
  <c r="I95" i="1"/>
  <c r="I99" i="1" s="1"/>
  <c r="I116" i="1"/>
  <c r="F116" i="1"/>
  <c r="F35" i="1"/>
  <c r="P51" i="1"/>
  <c r="N59" i="1" s="1"/>
  <c r="P35" i="1"/>
  <c r="H59" i="1" l="1"/>
  <c r="E59" i="1" s="1"/>
  <c r="E63" i="1" s="1"/>
  <c r="E99" i="1"/>
  <c r="N99" i="1" s="1"/>
  <c r="F95" i="1"/>
  <c r="F99" i="1" s="1"/>
  <c r="P99" i="1" s="1"/>
  <c r="P116" i="1"/>
  <c r="P31" i="1"/>
  <c r="N39" i="1" s="1"/>
  <c r="P39" i="1" s="1"/>
  <c r="P68" i="1"/>
  <c r="N76" i="1" s="1"/>
  <c r="P72" i="1"/>
  <c r="H63" i="1" l="1"/>
  <c r="P76" i="1"/>
  <c r="I76" i="1" s="1"/>
  <c r="F76" i="1" s="1"/>
  <c r="H76" i="1"/>
  <c r="E76" i="1" s="1"/>
  <c r="E80" i="1" s="1"/>
  <c r="I72" i="1"/>
  <c r="P59" i="1"/>
  <c r="P55" i="1"/>
  <c r="I55" i="1"/>
  <c r="I35" i="1"/>
  <c r="I59" i="1" l="1"/>
  <c r="I63" i="1" s="1"/>
  <c r="I80" i="1"/>
  <c r="H80" i="1"/>
  <c r="F72" i="1"/>
  <c r="F80" i="1" s="1"/>
  <c r="F55" i="1"/>
  <c r="F59" i="1" l="1"/>
  <c r="F63" i="1" s="1"/>
  <c r="P63" i="1" s="1"/>
  <c r="P80" i="1"/>
  <c r="N80" i="1"/>
  <c r="N63" i="1"/>
  <c r="I17" i="1" l="1"/>
  <c r="I25" i="1" s="1"/>
  <c r="F21" i="1" l="1"/>
  <c r="F25" i="1" s="1"/>
  <c r="P25" i="1" s="1"/>
  <c r="H39" i="1" l="1"/>
  <c r="H43" i="1" s="1"/>
  <c r="I39" i="1" l="1"/>
  <c r="I43" i="1" s="1"/>
  <c r="E39" i="1"/>
  <c r="E43" i="1" s="1"/>
  <c r="N43" i="1" l="1"/>
  <c r="F39" i="1"/>
  <c r="F43" i="1" s="1"/>
  <c r="P43" i="1" s="1"/>
</calcChain>
</file>

<file path=xl/sharedStrings.xml><?xml version="1.0" encoding="utf-8"?>
<sst xmlns="http://schemas.openxmlformats.org/spreadsheetml/2006/main" count="325" uniqueCount="26">
  <si>
    <t>N/A</t>
  </si>
  <si>
    <t>Taxa Total</t>
  </si>
  <si>
    <t>Simulação de Cenário</t>
  </si>
  <si>
    <t>Investimento</t>
  </si>
  <si>
    <t>Gestor</t>
  </si>
  <si>
    <t>Distribuidor</t>
  </si>
  <si>
    <t>Rateio</t>
  </si>
  <si>
    <t>% do PL</t>
  </si>
  <si>
    <t>$</t>
  </si>
  <si>
    <t>Taxa de Performance</t>
  </si>
  <si>
    <t>Performance Fundo</t>
  </si>
  <si>
    <t>Taxa de Perf</t>
  </si>
  <si>
    <t>Armor Axe FIC FIM</t>
  </si>
  <si>
    <t>Taxa de Administração</t>
  </si>
  <si>
    <t>Administrador</t>
  </si>
  <si>
    <t>Taxa Total de Administração</t>
  </si>
  <si>
    <t>Taxa Total de Performance</t>
  </si>
  <si>
    <t>Distribuidor 1</t>
  </si>
  <si>
    <t>Distribuidor 2</t>
  </si>
  <si>
    <t>Rentabilidade do Fundo referente ao Indexador</t>
  </si>
  <si>
    <t>Simulações de Cenários em Fundos de Varejo</t>
  </si>
  <si>
    <t>REM. FIXA POR FUNDO</t>
  </si>
  <si>
    <r>
      <t xml:space="preserve">Cenário </t>
    </r>
    <r>
      <rPr>
        <b/>
        <sz val="16"/>
        <color rgb="FFFF0000"/>
        <rFont val="Calibri"/>
        <family val="2"/>
      </rPr>
      <t>sem</t>
    </r>
    <r>
      <rPr>
        <b/>
        <sz val="16"/>
        <rFont val="Calibri"/>
        <family val="2"/>
      </rPr>
      <t xml:space="preserve"> apropriação de Taxa de Performance</t>
    </r>
  </si>
  <si>
    <r>
      <t xml:space="preserve">Cenário </t>
    </r>
    <r>
      <rPr>
        <b/>
        <sz val="16"/>
        <color rgb="FFFF0000"/>
        <rFont val="Calibri"/>
        <family val="2"/>
      </rPr>
      <t>com</t>
    </r>
    <r>
      <rPr>
        <b/>
        <sz val="16"/>
        <rFont val="Calibri"/>
        <family val="2"/>
      </rPr>
      <t xml:space="preserve"> apropriaçãode Taxa de Performance</t>
    </r>
  </si>
  <si>
    <r>
      <t xml:space="preserve">Cenário </t>
    </r>
    <r>
      <rPr>
        <b/>
        <sz val="16"/>
        <color rgb="FFFF0000"/>
        <rFont val="Calibri"/>
        <family val="2"/>
      </rPr>
      <t>com</t>
    </r>
    <r>
      <rPr>
        <b/>
        <sz val="16"/>
        <rFont val="Calibri"/>
        <family val="2"/>
      </rPr>
      <t xml:space="preserve"> apropriação de Taxa de Performance</t>
    </r>
  </si>
  <si>
    <t>Taxa de administração máxima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</si>
</sst>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"/>
    <numFmt numFmtId="165" formatCode="0.0%"/>
    <numFmt numFmtId="166" formatCode="_-[$R$-416]\ * #,##0.00_-;\-[$R$-416]\ * #,##0.00_-;_-[$R$-416]\ * &quot;-&quot;??_-;_-@_-"/>
  </numFmts>
  <fonts count="19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6"/>
      <color theme="0"/>
      <name val="Calibri"/>
      <family val="2"/>
    </font>
    <font>
      <sz val="16"/>
      <color theme="1"/>
      <name val="Aptos Narrow"/>
      <family val="2"/>
      <scheme val="minor"/>
    </font>
    <font>
      <b/>
      <sz val="16"/>
      <color theme="0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6"/>
      <color theme="0" tint="-0.249977111117893"/>
      <name val="Calibri"/>
      <family val="2"/>
    </font>
    <font>
      <sz val="16"/>
      <color theme="1"/>
      <name val="Arial"/>
      <family val="2"/>
    </font>
    <font>
      <b/>
      <sz val="16"/>
      <name val="Calibri"/>
      <family val="2"/>
    </font>
    <font>
      <b/>
      <sz val="16"/>
      <color rgb="FFFF0000"/>
      <name val="Calibri"/>
      <family val="2"/>
    </font>
    <font>
      <sz val="24"/>
      <color theme="0"/>
      <name val="Calibri"/>
      <family val="2"/>
    </font>
    <font>
      <b/>
      <sz val="16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53E3E"/>
        <bgColor indexed="64"/>
      </patternFill>
    </fill>
    <fill>
      <patternFill patternType="solid">
        <fgColor rgb="FFA9CBCA"/>
        <bgColor indexed="64"/>
      </patternFill>
    </fill>
    <fill>
      <patternFill patternType="solid">
        <fgColor rgb="FFFF6C02"/>
        <bgColor indexed="64"/>
      </patternFill>
    </fill>
    <fill>
      <patternFill patternType="solid">
        <fgColor rgb="FF5895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0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/>
      </bottom>
      <diagonal/>
    </border>
    <border>
      <left/>
      <right/>
      <top style="thin">
        <color theme="0" tint="-0.249977111117893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1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2" borderId="0" xfId="0" applyFill="1"/>
    <xf numFmtId="0" fontId="3" fillId="2" borderId="0" xfId="0" applyFont="1" applyFill="1"/>
    <xf numFmtId="164" fontId="4" fillId="8" borderId="63" xfId="0" applyNumberFormat="1" applyFont="1" applyFill="1" applyBorder="1" applyAlignment="1">
      <alignment horizontal="left" vertical="center" wrapText="1"/>
    </xf>
    <xf numFmtId="0" fontId="8" fillId="2" borderId="0" xfId="0" applyFont="1" applyFill="1"/>
    <xf numFmtId="0" fontId="7" fillId="2" borderId="0" xfId="0" applyFont="1" applyFill="1" applyAlignment="1">
      <alignment vertical="center" wrapText="1"/>
    </xf>
    <xf numFmtId="0" fontId="8" fillId="2" borderId="15" xfId="0" applyFont="1" applyFill="1" applyBorder="1"/>
    <xf numFmtId="9" fontId="7" fillId="2" borderId="89" xfId="0" applyNumberFormat="1" applyFont="1" applyFill="1" applyBorder="1" applyAlignment="1">
      <alignment horizontal="left" vertical="center" wrapText="1"/>
    </xf>
    <xf numFmtId="10" fontId="7" fillId="2" borderId="75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/>
    <xf numFmtId="0" fontId="8" fillId="2" borderId="38" xfId="0" applyFont="1" applyFill="1" applyBorder="1" applyAlignment="1">
      <alignment horizontal="center" vertical="center" wrapText="1"/>
    </xf>
    <xf numFmtId="0" fontId="8" fillId="2" borderId="84" xfId="0" applyFont="1" applyFill="1" applyBorder="1"/>
    <xf numFmtId="0" fontId="15" fillId="6" borderId="28" xfId="0" applyFont="1" applyFill="1" applyBorder="1" applyAlignment="1">
      <alignment horizontal="left" vertical="center" wrapText="1"/>
    </xf>
    <xf numFmtId="0" fontId="4" fillId="5" borderId="80" xfId="0" applyFont="1" applyFill="1" applyBorder="1" applyAlignment="1">
      <alignment horizontal="left" vertical="center" wrapText="1"/>
    </xf>
    <xf numFmtId="0" fontId="6" fillId="5" borderId="6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4" fillId="8" borderId="22" xfId="0" applyFont="1" applyFill="1" applyBorder="1" applyAlignment="1">
      <alignment horizontal="left" vertical="center" wrapText="1"/>
    </xf>
    <xf numFmtId="0" fontId="4" fillId="8" borderId="73" xfId="0" applyFont="1" applyFill="1" applyBorder="1" applyAlignment="1">
      <alignment horizontal="left" vertical="center" wrapText="1"/>
    </xf>
    <xf numFmtId="9" fontId="7" fillId="6" borderId="2" xfId="0" applyNumberFormat="1" applyFont="1" applyFill="1" applyBorder="1" applyAlignment="1">
      <alignment horizontal="left" vertical="center" wrapText="1"/>
    </xf>
    <xf numFmtId="10" fontId="8" fillId="3" borderId="59" xfId="0" applyNumberFormat="1" applyFont="1" applyFill="1" applyBorder="1" applyAlignment="1">
      <alignment horizontal="left" vertical="center" wrapText="1"/>
    </xf>
    <xf numFmtId="164" fontId="8" fillId="3" borderId="61" xfId="0" applyNumberFormat="1" applyFont="1" applyFill="1" applyBorder="1" applyAlignment="1">
      <alignment horizontal="left" vertical="center" wrapText="1"/>
    </xf>
    <xf numFmtId="10" fontId="8" fillId="3" borderId="55" xfId="0" applyNumberFormat="1" applyFont="1" applyFill="1" applyBorder="1" applyAlignment="1">
      <alignment horizontal="left" vertical="center" wrapText="1"/>
    </xf>
    <xf numFmtId="0" fontId="7" fillId="2" borderId="90" xfId="0" applyFont="1" applyFill="1" applyBorder="1" applyAlignment="1">
      <alignment vertical="center" wrapText="1"/>
    </xf>
    <xf numFmtId="10" fontId="7" fillId="2" borderId="0" xfId="0" applyNumberFormat="1" applyFont="1" applyFill="1" applyAlignment="1">
      <alignment vertical="center" wrapText="1"/>
    </xf>
    <xf numFmtId="10" fontId="8" fillId="2" borderId="0" xfId="0" applyNumberFormat="1" applyFont="1" applyFill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10" fontId="8" fillId="2" borderId="7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31" xfId="0" applyFont="1" applyFill="1" applyBorder="1"/>
    <xf numFmtId="0" fontId="3" fillId="2" borderId="42" xfId="0" applyFont="1" applyFill="1" applyBorder="1"/>
    <xf numFmtId="0" fontId="4" fillId="5" borderId="28" xfId="0" applyFont="1" applyFill="1" applyBorder="1" applyAlignment="1">
      <alignment horizontal="left" vertical="center" wrapText="1"/>
    </xf>
    <xf numFmtId="0" fontId="6" fillId="5" borderId="73" xfId="0" applyFont="1" applyFill="1" applyBorder="1" applyAlignment="1">
      <alignment horizontal="left" vertical="center" wrapText="1"/>
    </xf>
    <xf numFmtId="9" fontId="7" fillId="6" borderId="74" xfId="0" applyNumberFormat="1" applyFont="1" applyFill="1" applyBorder="1" applyAlignment="1">
      <alignment horizontal="left" vertical="center" wrapText="1"/>
    </xf>
    <xf numFmtId="10" fontId="8" fillId="3" borderId="74" xfId="0" applyNumberFormat="1" applyFont="1" applyFill="1" applyBorder="1" applyAlignment="1">
      <alignment horizontal="left" vertical="center" wrapText="1"/>
    </xf>
    <xf numFmtId="164" fontId="8" fillId="3" borderId="14" xfId="0" applyNumberFormat="1" applyFont="1" applyFill="1" applyBorder="1" applyAlignment="1">
      <alignment horizontal="left" vertical="center" wrapText="1"/>
    </xf>
    <xf numFmtId="0" fontId="8" fillId="2" borderId="98" xfId="0" applyFont="1" applyFill="1" applyBorder="1"/>
    <xf numFmtId="0" fontId="8" fillId="3" borderId="51" xfId="0" applyFont="1" applyFill="1" applyBorder="1" applyAlignment="1">
      <alignment vertical="center" wrapText="1"/>
    </xf>
    <xf numFmtId="0" fontId="8" fillId="3" borderId="6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6" fillId="5" borderId="64" xfId="0" applyFont="1" applyFill="1" applyBorder="1" applyAlignment="1">
      <alignment horizontal="left" vertical="center" wrapText="1"/>
    </xf>
    <xf numFmtId="0" fontId="12" fillId="5" borderId="73" xfId="0" applyFont="1" applyFill="1" applyBorder="1" applyAlignment="1">
      <alignment horizontal="left" vertical="center" wrapText="1"/>
    </xf>
    <xf numFmtId="0" fontId="4" fillId="8" borderId="40" xfId="0" applyFont="1" applyFill="1" applyBorder="1" applyAlignment="1">
      <alignment horizontal="left" vertical="center" wrapText="1"/>
    </xf>
    <xf numFmtId="9" fontId="8" fillId="3" borderId="74" xfId="0" applyNumberFormat="1" applyFont="1" applyFill="1" applyBorder="1" applyAlignment="1">
      <alignment horizontal="left" vertical="center" wrapText="1"/>
    </xf>
    <xf numFmtId="9" fontId="7" fillId="3" borderId="74" xfId="0" applyNumberFormat="1" applyFont="1" applyFill="1" applyBorder="1" applyAlignment="1">
      <alignment horizontal="left" vertical="center" wrapText="1"/>
    </xf>
    <xf numFmtId="0" fontId="8" fillId="2" borderId="42" xfId="0" applyFont="1" applyFill="1" applyBorder="1"/>
    <xf numFmtId="0" fontId="6" fillId="5" borderId="59" xfId="0" applyFont="1" applyFill="1" applyBorder="1" applyAlignment="1">
      <alignment vertical="center" wrapText="1"/>
    </xf>
    <xf numFmtId="9" fontId="6" fillId="5" borderId="44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9" fontId="7" fillId="2" borderId="15" xfId="0" applyNumberFormat="1" applyFont="1" applyFill="1" applyBorder="1" applyAlignment="1">
      <alignment horizontal="left" vertical="center" wrapText="1"/>
    </xf>
    <xf numFmtId="10" fontId="7" fillId="2" borderId="53" xfId="0" applyNumberFormat="1" applyFont="1" applyFill="1" applyBorder="1" applyAlignment="1">
      <alignment horizontal="left" vertical="center" wrapText="1"/>
    </xf>
    <xf numFmtId="0" fontId="4" fillId="8" borderId="52" xfId="0" applyFont="1" applyFill="1" applyBorder="1" applyAlignment="1">
      <alignment horizontal="left" vertical="center" wrapText="1"/>
    </xf>
    <xf numFmtId="10" fontId="8" fillId="3" borderId="12" xfId="0" applyNumberFormat="1" applyFont="1" applyFill="1" applyBorder="1" applyAlignment="1">
      <alignment horizontal="left" vertical="center" wrapText="1"/>
    </xf>
    <xf numFmtId="164" fontId="8" fillId="3" borderId="83" xfId="0" applyNumberFormat="1" applyFont="1" applyFill="1" applyBorder="1" applyAlignment="1">
      <alignment horizontal="left" vertical="center" wrapText="1"/>
    </xf>
    <xf numFmtId="166" fontId="6" fillId="5" borderId="86" xfId="0" applyNumberFormat="1" applyFont="1" applyFill="1" applyBorder="1" applyAlignment="1">
      <alignment horizontal="left" vertical="center" wrapText="1"/>
    </xf>
    <xf numFmtId="0" fontId="8" fillId="3" borderId="96" xfId="0" applyFont="1" applyFill="1" applyBorder="1" applyAlignment="1">
      <alignment vertical="center" wrapText="1"/>
    </xf>
    <xf numFmtId="0" fontId="8" fillId="3" borderId="83" xfId="0" applyFont="1" applyFill="1" applyBorder="1" applyAlignment="1">
      <alignment vertical="center" wrapText="1"/>
    </xf>
    <xf numFmtId="164" fontId="8" fillId="3" borderId="69" xfId="0" applyNumberFormat="1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vertical="center" wrapText="1"/>
    </xf>
    <xf numFmtId="0" fontId="8" fillId="8" borderId="72" xfId="0" applyFont="1" applyFill="1" applyBorder="1" applyAlignment="1">
      <alignment horizontal="left" vertical="center" wrapText="1"/>
    </xf>
    <xf numFmtId="0" fontId="4" fillId="8" borderId="78" xfId="0" applyFont="1" applyFill="1" applyBorder="1" applyAlignment="1">
      <alignment horizontal="left" vertical="center" wrapText="1"/>
    </xf>
    <xf numFmtId="0" fontId="6" fillId="8" borderId="2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88" xfId="0" applyFont="1" applyFill="1" applyBorder="1"/>
    <xf numFmtId="0" fontId="8" fillId="2" borderId="2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9" fontId="6" fillId="5" borderId="4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10" fontId="7" fillId="3" borderId="74" xfId="0" applyNumberFormat="1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vertical="center" wrapText="1"/>
    </xf>
    <xf numFmtId="0" fontId="7" fillId="2" borderId="91" xfId="0" applyFont="1" applyFill="1" applyBorder="1" applyAlignment="1">
      <alignment vertical="center" wrapText="1"/>
    </xf>
    <xf numFmtId="10" fontId="7" fillId="2" borderId="13" xfId="0" applyNumberFormat="1" applyFont="1" applyFill="1" applyBorder="1" applyAlignment="1">
      <alignment horizontal="left" vertical="center" wrapText="1"/>
    </xf>
    <xf numFmtId="166" fontId="6" fillId="5" borderId="67" xfId="0" applyNumberFormat="1" applyFont="1" applyFill="1" applyBorder="1" applyAlignment="1">
      <alignment horizontal="left" vertical="center" wrapText="1"/>
    </xf>
    <xf numFmtId="9" fontId="8" fillId="3" borderId="83" xfId="0" applyNumberFormat="1" applyFont="1" applyFill="1" applyBorder="1" applyAlignment="1">
      <alignment horizontal="left" vertical="center" wrapText="1"/>
    </xf>
    <xf numFmtId="10" fontId="8" fillId="3" borderId="58" xfId="0" applyNumberFormat="1" applyFont="1" applyFill="1" applyBorder="1" applyAlignment="1">
      <alignment horizontal="left" vertical="center" wrapText="1"/>
    </xf>
    <xf numFmtId="0" fontId="8" fillId="4" borderId="0" xfId="0" applyFont="1" applyFill="1"/>
    <xf numFmtId="0" fontId="7" fillId="2" borderId="8" xfId="0" applyFont="1" applyFill="1" applyBorder="1" applyAlignment="1">
      <alignment horizontal="left" vertical="center" wrapText="1"/>
    </xf>
    <xf numFmtId="10" fontId="8" fillId="3" borderId="2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/>
    <xf numFmtId="9" fontId="7" fillId="2" borderId="77" xfId="0" applyNumberFormat="1" applyFont="1" applyFill="1" applyBorder="1" applyAlignment="1">
      <alignment horizontal="left" vertical="center" wrapText="1"/>
    </xf>
    <xf numFmtId="0" fontId="7" fillId="8" borderId="70" xfId="0" applyFont="1" applyFill="1" applyBorder="1" applyAlignment="1">
      <alignment horizontal="left" vertical="center" wrapText="1"/>
    </xf>
    <xf numFmtId="166" fontId="6" fillId="5" borderId="93" xfId="0" applyNumberFormat="1" applyFont="1" applyFill="1" applyBorder="1" applyAlignment="1">
      <alignment horizontal="left" vertical="center" wrapText="1"/>
    </xf>
    <xf numFmtId="0" fontId="8" fillId="8" borderId="70" xfId="0" applyFont="1" applyFill="1" applyBorder="1" applyAlignment="1">
      <alignment horizontal="left" vertical="center" wrapText="1"/>
    </xf>
    <xf numFmtId="0" fontId="8" fillId="3" borderId="69" xfId="0" applyFont="1" applyFill="1" applyBorder="1" applyAlignment="1">
      <alignment vertical="center" wrapText="1"/>
    </xf>
    <xf numFmtId="0" fontId="8" fillId="2" borderId="66" xfId="0" applyFont="1" applyFill="1" applyBorder="1" applyAlignment="1">
      <alignment horizontal="left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0" fillId="2" borderId="15" xfId="0" applyFill="1" applyBorder="1"/>
    <xf numFmtId="9" fontId="2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5" fillId="9" borderId="0" xfId="0" applyFont="1" applyFill="1"/>
    <xf numFmtId="0" fontId="8" fillId="2" borderId="48" xfId="0" applyFont="1" applyFill="1" applyBorder="1" applyAlignment="1">
      <alignment horizontal="left" vertical="center" wrapText="1"/>
    </xf>
    <xf numFmtId="0" fontId="5" fillId="2" borderId="31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0" fillId="2" borderId="31" xfId="0" applyFill="1" applyBorder="1"/>
    <xf numFmtId="0" fontId="5" fillId="2" borderId="42" xfId="0" applyFont="1" applyFill="1" applyBorder="1"/>
    <xf numFmtId="9" fontId="7" fillId="3" borderId="43" xfId="0" applyNumberFormat="1" applyFont="1" applyFill="1" applyBorder="1" applyAlignment="1">
      <alignment horizontal="left" vertical="center" wrapText="1"/>
    </xf>
    <xf numFmtId="9" fontId="7" fillId="3" borderId="68" xfId="0" applyNumberFormat="1" applyFont="1" applyFill="1" applyBorder="1" applyAlignment="1">
      <alignment horizontal="left" vertical="center" wrapText="1"/>
    </xf>
    <xf numFmtId="10" fontId="7" fillId="3" borderId="44" xfId="0" applyNumberFormat="1" applyFont="1" applyFill="1" applyBorder="1" applyAlignment="1">
      <alignment horizontal="left" vertical="center" wrapText="1"/>
    </xf>
    <xf numFmtId="10" fontId="6" fillId="5" borderId="44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10" fontId="7" fillId="3" borderId="43" xfId="0" applyNumberFormat="1" applyFont="1" applyFill="1" applyBorder="1" applyAlignment="1">
      <alignment horizontal="left" vertical="center" wrapText="1"/>
    </xf>
    <xf numFmtId="0" fontId="11" fillId="2" borderId="47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47" xfId="0" applyFont="1" applyFill="1" applyBorder="1"/>
    <xf numFmtId="0" fontId="11" fillId="2" borderId="24" xfId="0" applyFont="1" applyFill="1" applyBorder="1" applyAlignment="1">
      <alignment horizontal="left" vertical="center" wrapText="1"/>
    </xf>
    <xf numFmtId="0" fontId="5" fillId="2" borderId="46" xfId="0" applyFont="1" applyFill="1" applyBorder="1"/>
    <xf numFmtId="0" fontId="5" fillId="2" borderId="30" xfId="0" applyFont="1" applyFill="1" applyBorder="1"/>
    <xf numFmtId="0" fontId="4" fillId="8" borderId="63" xfId="0" applyFont="1" applyFill="1" applyBorder="1" applyAlignment="1">
      <alignment horizontal="left" vertical="center" wrapText="1"/>
    </xf>
    <xf numFmtId="164" fontId="8" fillId="3" borderId="54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/>
    <xf numFmtId="10" fontId="14" fillId="2" borderId="0" xfId="0" applyNumberFormat="1" applyFont="1" applyFill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10" fontId="14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5" fillId="2" borderId="76" xfId="0" applyFont="1" applyFill="1" applyBorder="1"/>
    <xf numFmtId="0" fontId="0" fillId="2" borderId="42" xfId="0" applyFill="1" applyBorder="1"/>
    <xf numFmtId="0" fontId="5" fillId="2" borderId="29" xfId="0" applyFont="1" applyFill="1" applyBorder="1"/>
    <xf numFmtId="164" fontId="8" fillId="3" borderId="74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vertical="center" wrapText="1"/>
    </xf>
    <xf numFmtId="10" fontId="10" fillId="2" borderId="0" xfId="0" applyNumberFormat="1" applyFont="1" applyFill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5" fillId="2" borderId="41" xfId="0" applyFont="1" applyFill="1" applyBorder="1"/>
    <xf numFmtId="0" fontId="4" fillId="8" borderId="16" xfId="0" applyFont="1" applyFill="1" applyBorder="1" applyAlignment="1">
      <alignment horizontal="left" vertical="center" wrapText="1"/>
    </xf>
    <xf numFmtId="0" fontId="9" fillId="8" borderId="72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10" fontId="8" fillId="2" borderId="0" xfId="0" applyNumberFormat="1" applyFont="1" applyFill="1" applyAlignment="1">
      <alignment horizontal="left" vertical="center" wrapText="1"/>
    </xf>
    <xf numFmtId="164" fontId="8" fillId="2" borderId="0" xfId="0" applyNumberFormat="1" applyFont="1" applyFill="1" applyAlignment="1">
      <alignment horizontal="left" vertical="center" wrapText="1"/>
    </xf>
    <xf numFmtId="0" fontId="6" fillId="8" borderId="62" xfId="0" applyFont="1" applyFill="1" applyBorder="1" applyAlignment="1">
      <alignment horizontal="left" vertical="center" wrapText="1"/>
    </xf>
    <xf numFmtId="0" fontId="5" fillId="2" borderId="81" xfId="0" applyFont="1" applyFill="1" applyBorder="1"/>
    <xf numFmtId="0" fontId="15" fillId="6" borderId="80" xfId="0" applyFont="1" applyFill="1" applyBorder="1" applyAlignment="1">
      <alignment horizontal="left" vertical="center" wrapText="1"/>
    </xf>
    <xf numFmtId="164" fontId="4" fillId="8" borderId="79" xfId="0" applyNumberFormat="1" applyFont="1" applyFill="1" applyBorder="1" applyAlignment="1">
      <alignment horizontal="left" vertical="center" wrapText="1"/>
    </xf>
    <xf numFmtId="9" fontId="8" fillId="3" borderId="68" xfId="0" applyNumberFormat="1" applyFont="1" applyFill="1" applyBorder="1" applyAlignment="1">
      <alignment horizontal="left" vertical="center" wrapText="1"/>
    </xf>
    <xf numFmtId="9" fontId="7" fillId="3" borderId="44" xfId="0" applyNumberFormat="1" applyFont="1" applyFill="1" applyBorder="1" applyAlignment="1">
      <alignment horizontal="left" vertical="center" wrapText="1"/>
    </xf>
    <xf numFmtId="10" fontId="7" fillId="3" borderId="82" xfId="0" applyNumberFormat="1" applyFont="1" applyFill="1" applyBorder="1" applyAlignment="1">
      <alignment horizontal="left" vertical="center" wrapText="1"/>
    </xf>
    <xf numFmtId="0" fontId="11" fillId="2" borderId="77" xfId="0" applyFont="1" applyFill="1" applyBorder="1" applyAlignment="1">
      <alignment horizontal="left" vertical="center" wrapText="1"/>
    </xf>
    <xf numFmtId="0" fontId="5" fillId="2" borderId="23" xfId="0" applyFont="1" applyFill="1" applyBorder="1"/>
    <xf numFmtId="0" fontId="11" fillId="2" borderId="26" xfId="0" applyFont="1" applyFill="1" applyBorder="1" applyAlignment="1">
      <alignment horizontal="left" vertical="center" wrapText="1"/>
    </xf>
    <xf numFmtId="0" fontId="8" fillId="2" borderId="92" xfId="0" applyFont="1" applyFill="1" applyBorder="1"/>
    <xf numFmtId="0" fontId="8" fillId="2" borderId="41" xfId="0" applyFont="1" applyFill="1" applyBorder="1"/>
    <xf numFmtId="0" fontId="8" fillId="3" borderId="9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8" borderId="72" xfId="0" applyFont="1" applyFill="1" applyBorder="1" applyAlignment="1">
      <alignment horizontal="center" vertical="center" wrapText="1"/>
    </xf>
    <xf numFmtId="10" fontId="8" fillId="3" borderId="27" xfId="0" applyNumberFormat="1" applyFont="1" applyFill="1" applyBorder="1" applyAlignment="1">
      <alignment horizontal="left" vertical="center" wrapText="1"/>
    </xf>
    <xf numFmtId="164" fontId="4" fillId="8" borderId="63" xfId="0" applyNumberFormat="1" applyFont="1" applyFill="1" applyBorder="1" applyAlignment="1" applyProtection="1">
      <alignment horizontal="left" vertical="center" wrapText="1"/>
      <protection locked="0"/>
    </xf>
    <xf numFmtId="0" fontId="18" fillId="10" borderId="58" xfId="0" applyFont="1" applyFill="1" applyBorder="1" applyAlignment="1">
      <alignment vertical="center" wrapText="1"/>
    </xf>
    <xf numFmtId="0" fontId="18" fillId="10" borderId="59" xfId="0" applyFont="1" applyFill="1" applyBorder="1" applyAlignment="1">
      <alignment vertical="center" wrapText="1"/>
    </xf>
    <xf numFmtId="0" fontId="18" fillId="10" borderId="64" xfId="0" applyFont="1" applyFill="1" applyBorder="1" applyAlignment="1">
      <alignment horizontal="left" vertical="center" wrapText="1"/>
    </xf>
    <xf numFmtId="9" fontId="6" fillId="8" borderId="68" xfId="0" applyNumberFormat="1" applyFont="1" applyFill="1" applyBorder="1" applyAlignment="1" applyProtection="1">
      <alignment horizontal="left" vertical="center" wrapText="1"/>
      <protection locked="0"/>
    </xf>
    <xf numFmtId="9" fontId="6" fillId="8" borderId="43" xfId="0" applyNumberFormat="1" applyFont="1" applyFill="1" applyBorder="1" applyAlignment="1" applyProtection="1">
      <alignment horizontal="left" vertical="center" wrapText="1"/>
      <protection locked="0"/>
    </xf>
    <xf numFmtId="9" fontId="6" fillId="8" borderId="44" xfId="0" applyNumberFormat="1" applyFont="1" applyFill="1" applyBorder="1" applyAlignment="1" applyProtection="1">
      <alignment horizontal="left" vertical="center" wrapText="1"/>
      <protection locked="0"/>
    </xf>
    <xf numFmtId="0" fontId="17" fillId="8" borderId="100" xfId="0" applyFont="1" applyFill="1" applyBorder="1" applyAlignment="1">
      <alignment horizontal="center" vertical="center" wrapText="1"/>
    </xf>
    <xf numFmtId="0" fontId="17" fillId="8" borderId="77" xfId="0" applyFont="1" applyFill="1" applyBorder="1" applyAlignment="1">
      <alignment horizontal="center" vertical="center" wrapText="1"/>
    </xf>
    <xf numFmtId="0" fontId="17" fillId="8" borderId="97" xfId="0" applyFont="1" applyFill="1" applyBorder="1" applyAlignment="1">
      <alignment horizontal="center" vertical="center" wrapText="1"/>
    </xf>
    <xf numFmtId="0" fontId="17" fillId="8" borderId="101" xfId="0" applyFont="1" applyFill="1" applyBorder="1" applyAlignment="1">
      <alignment horizontal="center" vertical="center" wrapText="1"/>
    </xf>
    <xf numFmtId="0" fontId="17" fillId="8" borderId="102" xfId="0" applyFont="1" applyFill="1" applyBorder="1" applyAlignment="1">
      <alignment horizontal="center" vertical="center" wrapText="1"/>
    </xf>
    <xf numFmtId="0" fontId="17" fillId="8" borderId="103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left" vertical="center" wrapText="1"/>
    </xf>
    <xf numFmtId="0" fontId="4" fillId="8" borderId="104" xfId="0" applyFont="1" applyFill="1" applyBorder="1" applyAlignment="1">
      <alignment horizontal="left" vertical="center" wrapText="1"/>
    </xf>
    <xf numFmtId="10" fontId="8" fillId="3" borderId="55" xfId="0" applyNumberFormat="1" applyFont="1" applyFill="1" applyBorder="1" applyAlignment="1">
      <alignment horizontal="left" vertical="center" wrapText="1"/>
    </xf>
    <xf numFmtId="10" fontId="8" fillId="3" borderId="51" xfId="0" applyNumberFormat="1" applyFont="1" applyFill="1" applyBorder="1" applyAlignment="1">
      <alignment horizontal="left" vertical="center" wrapText="1"/>
    </xf>
    <xf numFmtId="165" fontId="8" fillId="3" borderId="55" xfId="0" applyNumberFormat="1" applyFont="1" applyFill="1" applyBorder="1" applyAlignment="1">
      <alignment horizontal="left" vertical="center" wrapText="1"/>
    </xf>
    <xf numFmtId="165" fontId="8" fillId="3" borderId="51" xfId="0" applyNumberFormat="1" applyFont="1" applyFill="1" applyBorder="1" applyAlignment="1">
      <alignment horizontal="left" vertical="center" wrapText="1"/>
    </xf>
    <xf numFmtId="0" fontId="6" fillId="5" borderId="60" xfId="0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 wrapText="1"/>
    </xf>
    <xf numFmtId="166" fontId="6" fillId="5" borderId="41" xfId="0" applyNumberFormat="1" applyFont="1" applyFill="1" applyBorder="1" applyAlignment="1">
      <alignment horizontal="center" vertical="center" wrapText="1"/>
    </xf>
    <xf numFmtId="166" fontId="6" fillId="5" borderId="83" xfId="0" applyNumberFormat="1" applyFont="1" applyFill="1" applyBorder="1" applyAlignment="1">
      <alignment horizontal="center" vertical="center" wrapText="1"/>
    </xf>
    <xf numFmtId="0" fontId="4" fillId="8" borderId="70" xfId="0" applyFont="1" applyFill="1" applyBorder="1" applyAlignment="1">
      <alignment horizontal="left" vertical="center" wrapText="1"/>
    </xf>
    <xf numFmtId="0" fontId="4" fillId="8" borderId="22" xfId="0" applyFont="1" applyFill="1" applyBorder="1" applyAlignment="1">
      <alignment horizontal="left" vertical="center" wrapText="1"/>
    </xf>
    <xf numFmtId="0" fontId="4" fillId="8" borderId="72" xfId="0" applyFont="1" applyFill="1" applyBorder="1" applyAlignment="1">
      <alignment horizontal="left" vertical="center" wrapText="1"/>
    </xf>
    <xf numFmtId="0" fontId="13" fillId="2" borderId="90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15" fillId="6" borderId="28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6" fillId="5" borderId="97" xfId="0" applyFont="1" applyFill="1" applyBorder="1" applyAlignment="1">
      <alignment horizontal="center" vertical="center" wrapText="1"/>
    </xf>
    <xf numFmtId="0" fontId="6" fillId="5" borderId="71" xfId="0" applyFont="1" applyFill="1" applyBorder="1" applyAlignment="1">
      <alignment horizontal="center" vertical="center" wrapText="1"/>
    </xf>
    <xf numFmtId="0" fontId="15" fillId="6" borderId="99" xfId="0" applyFont="1" applyFill="1" applyBorder="1" applyAlignment="1">
      <alignment horizontal="left" vertical="center" wrapText="1"/>
    </xf>
    <xf numFmtId="0" fontId="15" fillId="6" borderId="97" xfId="0" applyFont="1" applyFill="1" applyBorder="1" applyAlignment="1">
      <alignment horizontal="left" vertical="center" wrapText="1"/>
    </xf>
    <xf numFmtId="0" fontId="15" fillId="6" borderId="71" xfId="0" applyFont="1" applyFill="1" applyBorder="1" applyAlignment="1">
      <alignment horizontal="left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166" fontId="6" fillId="5" borderId="41" xfId="0" applyNumberFormat="1" applyFont="1" applyFill="1" applyBorder="1" applyAlignment="1">
      <alignment horizontal="left" vertical="center" wrapText="1"/>
    </xf>
    <xf numFmtId="166" fontId="6" fillId="5" borderId="83" xfId="0" applyNumberFormat="1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left" vertical="center" wrapText="1"/>
    </xf>
    <xf numFmtId="0" fontId="13" fillId="2" borderId="85" xfId="0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87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166" fontId="6" fillId="5" borderId="95" xfId="0" applyNumberFormat="1" applyFont="1" applyFill="1" applyBorder="1" applyAlignment="1">
      <alignment horizontal="left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89593"/>
      <color rgb="FF153E3E"/>
      <color rgb="FFA9CBCA"/>
      <color rgb="FFFF6C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48155</xdr:colOff>
      <xdr:row>0</xdr:row>
      <xdr:rowOff>162720</xdr:rowOff>
    </xdr:from>
    <xdr:to>
      <xdr:col>1</xdr:col>
      <xdr:colOff>1962680</xdr:colOff>
      <xdr:row>4</xdr:row>
      <xdr:rowOff>132450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124" y="162720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F257"/>
  <sheetViews>
    <sheetView tabSelected="1" topLeftCell="A99" zoomScale="70" zoomScaleNormal="70" workbookViewId="0">
      <selection activeCell="H104" sqref="H104"/>
    </sheetView>
  </sheetViews>
  <sheetFormatPr defaultRowHeight="15" x14ac:dyDescent="0.25"/>
  <cols>
    <col min="1" max="1" width="2.7109375" style="1" customWidth="1"/>
    <col min="2" max="2" width="58.42578125" customWidth="1"/>
    <col min="3" max="3" width="33.5703125" customWidth="1"/>
    <col min="4" max="4" width="1.140625" style="1" customWidth="1"/>
    <col min="5" max="5" width="27.85546875" style="1" customWidth="1"/>
    <col min="6" max="6" width="27.7109375" style="1" customWidth="1"/>
    <col min="7" max="7" width="1.140625" style="1" customWidth="1"/>
    <col min="8" max="8" width="29" style="1" customWidth="1"/>
    <col min="9" max="9" width="25.85546875" style="1" customWidth="1"/>
    <col min="10" max="10" width="1" style="1" customWidth="1"/>
    <col min="11" max="11" width="25.140625" style="1" customWidth="1"/>
    <col min="12" max="12" width="26" style="1" customWidth="1"/>
    <col min="13" max="13" width="1.28515625" style="1" customWidth="1"/>
    <col min="14" max="14" width="16.42578125" style="1" customWidth="1"/>
    <col min="15" max="15" width="6.5703125" style="1" customWidth="1"/>
    <col min="16" max="16" width="22.5703125" style="1" customWidth="1"/>
    <col min="17" max="17" width="37.85546875" style="1" customWidth="1"/>
    <col min="18" max="18" width="50.42578125" style="1" customWidth="1"/>
    <col min="19" max="32" width="9.140625" style="1"/>
  </cols>
  <sheetData>
    <row r="1" spans="1:17" s="1" customFormat="1" x14ac:dyDescent="0.25"/>
    <row r="2" spans="1:17" s="1" customFormat="1" x14ac:dyDescent="0.25"/>
    <row r="3" spans="1:17" s="1" customFormat="1" x14ac:dyDescent="0.25">
      <c r="B3" s="2"/>
    </row>
    <row r="4" spans="1:17" s="1" customFormat="1" x14ac:dyDescent="0.25"/>
    <row r="5" spans="1:17" s="1" customFormat="1" x14ac:dyDescent="0.25"/>
    <row r="6" spans="1:17" s="1" customFormat="1" x14ac:dyDescent="0.25">
      <c r="B6" s="94"/>
      <c r="L6" s="95"/>
    </row>
    <row r="7" spans="1:17" s="1" customFormat="1" x14ac:dyDescent="0.25">
      <c r="B7" s="163" t="s">
        <v>20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5"/>
    </row>
    <row r="8" spans="1:17" s="1" customFormat="1" x14ac:dyDescent="0.25">
      <c r="B8" s="166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1:17" s="1" customFormat="1" ht="11.25" hidden="1" customHeight="1" x14ac:dyDescent="0.25">
      <c r="B9" s="96"/>
      <c r="C9" s="96"/>
    </row>
    <row r="10" spans="1:17" s="1" customFormat="1" ht="21" hidden="1" x14ac:dyDescent="0.35">
      <c r="A10" s="97"/>
      <c r="B10" s="65" t="s">
        <v>17</v>
      </c>
      <c r="C10" s="97"/>
      <c r="D10" s="97"/>
      <c r="E10" s="98"/>
      <c r="F10" s="98"/>
      <c r="G10" s="98"/>
      <c r="H10" s="98"/>
      <c r="I10" s="98"/>
      <c r="J10" s="98"/>
      <c r="K10" s="98"/>
      <c r="L10" s="98"/>
      <c r="M10" s="97"/>
      <c r="N10" s="97"/>
      <c r="O10" s="97"/>
      <c r="P10" s="97"/>
    </row>
    <row r="11" spans="1:17" s="1" customFormat="1" ht="42" hidden="1" x14ac:dyDescent="0.35">
      <c r="A11" s="97"/>
      <c r="B11" s="67" t="s">
        <v>24</v>
      </c>
      <c r="C11" s="97"/>
      <c r="D11" s="97"/>
      <c r="E11" s="98"/>
      <c r="F11" s="98"/>
      <c r="G11" s="98"/>
      <c r="H11" s="98"/>
      <c r="I11" s="98"/>
      <c r="J11" s="98"/>
      <c r="K11" s="98"/>
      <c r="L11" s="98"/>
      <c r="M11" s="97"/>
      <c r="N11" s="97"/>
      <c r="O11" s="97"/>
      <c r="P11" s="97"/>
    </row>
    <row r="12" spans="1:17" s="1" customFormat="1" ht="63" hidden="1" x14ac:dyDescent="0.35">
      <c r="A12" s="97"/>
      <c r="B12" s="194" t="s">
        <v>12</v>
      </c>
      <c r="C12" s="195"/>
      <c r="D12" s="97"/>
      <c r="E12" s="99" t="s">
        <v>9</v>
      </c>
      <c r="F12" s="93" t="s">
        <v>13</v>
      </c>
      <c r="G12" s="100"/>
      <c r="H12" s="10" t="s">
        <v>25</v>
      </c>
      <c r="I12" s="100"/>
      <c r="J12" s="97"/>
      <c r="K12" s="184" t="s">
        <v>19</v>
      </c>
      <c r="L12" s="185"/>
      <c r="M12" s="97"/>
      <c r="N12" s="101"/>
      <c r="O12" s="102"/>
      <c r="P12" s="10" t="s">
        <v>10</v>
      </c>
      <c r="Q12" s="103"/>
    </row>
    <row r="13" spans="1:17" s="1" customFormat="1" ht="42" hidden="1" x14ac:dyDescent="0.35">
      <c r="A13" s="97"/>
      <c r="B13" s="12" t="s">
        <v>3</v>
      </c>
      <c r="C13" s="3">
        <v>5000</v>
      </c>
      <c r="D13" s="104"/>
      <c r="E13" s="105">
        <v>0.2</v>
      </c>
      <c r="F13" s="106">
        <v>0.02</v>
      </c>
      <c r="G13" s="97"/>
      <c r="H13" s="107">
        <v>2.1999999999999999E-2</v>
      </c>
      <c r="I13" s="97"/>
      <c r="J13" s="97"/>
      <c r="K13" s="108" t="s">
        <v>2</v>
      </c>
      <c r="L13" s="73">
        <v>0.02</v>
      </c>
      <c r="M13" s="97"/>
      <c r="N13" s="109"/>
      <c r="O13" s="110"/>
      <c r="P13" s="111">
        <f>E13*L13</f>
        <v>4.0000000000000001E-3</v>
      </c>
    </row>
    <row r="14" spans="1:17" s="1" customFormat="1" ht="21" hidden="1" x14ac:dyDescent="0.35">
      <c r="A14" s="97"/>
      <c r="B14" s="112"/>
      <c r="C14" s="113"/>
      <c r="D14" s="97"/>
      <c r="E14" s="112"/>
      <c r="F14" s="112"/>
      <c r="G14" s="97"/>
      <c r="H14" s="114"/>
      <c r="I14" s="97"/>
      <c r="J14" s="97"/>
      <c r="K14" s="112"/>
      <c r="L14" s="113"/>
      <c r="M14" s="97"/>
      <c r="N14" s="115"/>
      <c r="O14" s="115"/>
      <c r="P14" s="113"/>
    </row>
    <row r="15" spans="1:17" s="1" customFormat="1" ht="21" hidden="1" x14ac:dyDescent="0.35">
      <c r="A15" s="97"/>
      <c r="B15" s="196" t="s">
        <v>13</v>
      </c>
      <c r="C15" s="197"/>
      <c r="D15" s="116"/>
      <c r="E15" s="184" t="s">
        <v>4</v>
      </c>
      <c r="F15" s="186"/>
      <c r="G15" s="117"/>
      <c r="H15" s="184" t="s">
        <v>5</v>
      </c>
      <c r="I15" s="185"/>
      <c r="J15" s="117"/>
      <c r="K15" s="216" t="s">
        <v>14</v>
      </c>
      <c r="L15" s="217"/>
      <c r="M15" s="97"/>
      <c r="N15" s="187" t="s">
        <v>15</v>
      </c>
      <c r="O15" s="188"/>
      <c r="P15" s="189"/>
    </row>
    <row r="16" spans="1:17" s="1" customFormat="1" ht="21" hidden="1" x14ac:dyDescent="0.35">
      <c r="A16" s="97"/>
      <c r="B16" s="200" t="s">
        <v>12</v>
      </c>
      <c r="C16" s="31" t="s">
        <v>6</v>
      </c>
      <c r="D16" s="97"/>
      <c r="E16" s="41" t="s">
        <v>7</v>
      </c>
      <c r="F16" s="15" t="s">
        <v>8</v>
      </c>
      <c r="G16" s="97"/>
      <c r="H16" s="14" t="s">
        <v>7</v>
      </c>
      <c r="I16" s="16" t="s">
        <v>8</v>
      </c>
      <c r="J16" s="97"/>
      <c r="K16" s="175" t="s">
        <v>21</v>
      </c>
      <c r="L16" s="223">
        <v>3236.8</v>
      </c>
      <c r="M16" s="97"/>
      <c r="N16" s="169" t="s">
        <v>7</v>
      </c>
      <c r="O16" s="170"/>
      <c r="P16" s="118" t="s">
        <v>8</v>
      </c>
    </row>
    <row r="17" spans="1:17" s="1" customFormat="1" ht="21" hidden="1" x14ac:dyDescent="0.35">
      <c r="A17" s="97"/>
      <c r="B17" s="192"/>
      <c r="C17" s="33">
        <v>0.4</v>
      </c>
      <c r="D17" s="97"/>
      <c r="E17" s="20">
        <f>H13-H17</f>
        <v>1.3999999999999999E-2</v>
      </c>
      <c r="F17" s="21">
        <f>C13*E17</f>
        <v>69.999999999999986</v>
      </c>
      <c r="G17" s="97"/>
      <c r="H17" s="20">
        <f>F13*C17</f>
        <v>8.0000000000000002E-3</v>
      </c>
      <c r="I17" s="21">
        <f>C13*H17</f>
        <v>40</v>
      </c>
      <c r="J17" s="97"/>
      <c r="K17" s="176"/>
      <c r="L17" s="213"/>
      <c r="M17" s="97"/>
      <c r="N17" s="171">
        <f>H13</f>
        <v>2.1999999999999999E-2</v>
      </c>
      <c r="O17" s="172"/>
      <c r="P17" s="119">
        <f>C13*N17</f>
        <v>110</v>
      </c>
    </row>
    <row r="18" spans="1:17" s="1" customFormat="1" ht="21" hidden="1" x14ac:dyDescent="0.35">
      <c r="A18" s="120"/>
      <c r="B18" s="214"/>
      <c r="C18" s="215"/>
      <c r="D18" s="97"/>
      <c r="E18" s="121"/>
      <c r="F18" s="122"/>
      <c r="G18" s="97"/>
      <c r="H18" s="123"/>
      <c r="I18" s="124"/>
      <c r="J18" s="97"/>
      <c r="K18" s="124"/>
      <c r="L18" s="124"/>
      <c r="M18" s="97"/>
      <c r="N18" s="125"/>
      <c r="O18" s="124"/>
      <c r="P18" s="124"/>
    </row>
    <row r="19" spans="1:17" s="1" customFormat="1" ht="21" hidden="1" x14ac:dyDescent="0.35">
      <c r="A19" s="97"/>
      <c r="B19" s="218" t="s">
        <v>9</v>
      </c>
      <c r="C19" s="219"/>
      <c r="D19" s="97"/>
      <c r="E19" s="184" t="s">
        <v>4</v>
      </c>
      <c r="F19" s="186"/>
      <c r="G19" s="100"/>
      <c r="H19" s="184" t="s">
        <v>5</v>
      </c>
      <c r="I19" s="186"/>
      <c r="J19" s="117"/>
      <c r="K19" s="186" t="s">
        <v>14</v>
      </c>
      <c r="L19" s="185"/>
      <c r="M19" s="126"/>
      <c r="N19" s="188" t="s">
        <v>16</v>
      </c>
      <c r="O19" s="188"/>
      <c r="P19" s="189"/>
      <c r="Q19" s="127"/>
    </row>
    <row r="20" spans="1:17" s="1" customFormat="1" ht="21" hidden="1" x14ac:dyDescent="0.35">
      <c r="A20" s="97"/>
      <c r="B20" s="200" t="s">
        <v>12</v>
      </c>
      <c r="C20" s="31" t="s">
        <v>6</v>
      </c>
      <c r="D20" s="97"/>
      <c r="E20" s="41" t="s">
        <v>7</v>
      </c>
      <c r="F20" s="15" t="s">
        <v>8</v>
      </c>
      <c r="G20" s="97"/>
      <c r="H20" s="14" t="s">
        <v>7</v>
      </c>
      <c r="I20" s="16" t="s">
        <v>8</v>
      </c>
      <c r="J20" s="97"/>
      <c r="K20" s="41" t="s">
        <v>7</v>
      </c>
      <c r="L20" s="16" t="s">
        <v>8</v>
      </c>
      <c r="M20" s="97"/>
      <c r="N20" s="169" t="s">
        <v>7</v>
      </c>
      <c r="O20" s="170"/>
      <c r="P20" s="118" t="s">
        <v>8</v>
      </c>
    </row>
    <row r="21" spans="1:17" s="1" customFormat="1" ht="21" hidden="1" x14ac:dyDescent="0.35">
      <c r="A21" s="97"/>
      <c r="B21" s="192"/>
      <c r="C21" s="33">
        <v>0.3</v>
      </c>
      <c r="D21" s="97"/>
      <c r="E21" s="56">
        <f>N21-H21</f>
        <v>2.8000000000000004E-3</v>
      </c>
      <c r="F21" s="21">
        <f>P21-I21</f>
        <v>14</v>
      </c>
      <c r="G21" s="97"/>
      <c r="H21" s="20">
        <f>C21*N21</f>
        <v>1.1999999999999999E-3</v>
      </c>
      <c r="I21" s="21">
        <f>C21*P21</f>
        <v>6</v>
      </c>
      <c r="J21" s="128"/>
      <c r="K21" s="129" t="s">
        <v>0</v>
      </c>
      <c r="L21" s="129" t="s">
        <v>0</v>
      </c>
      <c r="M21" s="97"/>
      <c r="N21" s="171">
        <f>P13</f>
        <v>4.0000000000000001E-3</v>
      </c>
      <c r="O21" s="172"/>
      <c r="P21" s="61">
        <f>C13*N21</f>
        <v>20</v>
      </c>
    </row>
    <row r="22" spans="1:17" s="1" customFormat="1" ht="21" hidden="1" x14ac:dyDescent="0.35">
      <c r="A22" s="97"/>
      <c r="B22" s="130"/>
      <c r="C22" s="131"/>
      <c r="D22" s="97"/>
      <c r="E22" s="124"/>
      <c r="F22" s="122"/>
      <c r="G22" s="97"/>
      <c r="H22" s="132"/>
      <c r="I22" s="124"/>
      <c r="J22" s="97"/>
      <c r="K22" s="124"/>
      <c r="L22" s="124"/>
      <c r="M22" s="97"/>
      <c r="N22" s="124"/>
      <c r="O22" s="124"/>
      <c r="P22" s="124"/>
    </row>
    <row r="23" spans="1:17" s="1" customFormat="1" ht="21" hidden="1" x14ac:dyDescent="0.35">
      <c r="A23" s="97"/>
      <c r="B23" s="220" t="s">
        <v>1</v>
      </c>
      <c r="C23" s="201"/>
      <c r="D23" s="97"/>
      <c r="E23" s="184" t="s">
        <v>4</v>
      </c>
      <c r="F23" s="185"/>
      <c r="G23" s="97"/>
      <c r="H23" s="221" t="s">
        <v>5</v>
      </c>
      <c r="I23" s="222"/>
      <c r="J23" s="100"/>
      <c r="K23" s="184" t="s">
        <v>14</v>
      </c>
      <c r="L23" s="185"/>
      <c r="M23" s="97"/>
      <c r="N23" s="207" t="s">
        <v>1</v>
      </c>
      <c r="O23" s="208"/>
      <c r="P23" s="209"/>
    </row>
    <row r="24" spans="1:17" s="1" customFormat="1" ht="21" hidden="1" x14ac:dyDescent="0.35">
      <c r="A24" s="97"/>
      <c r="B24" s="204" t="s">
        <v>12</v>
      </c>
      <c r="C24" s="205"/>
      <c r="D24" s="133"/>
      <c r="E24" s="41" t="s">
        <v>7</v>
      </c>
      <c r="F24" s="15" t="s">
        <v>8</v>
      </c>
      <c r="G24" s="97"/>
      <c r="H24" s="14" t="s">
        <v>7</v>
      </c>
      <c r="I24" s="16" t="s">
        <v>8</v>
      </c>
      <c r="J24" s="97"/>
      <c r="K24" s="175" t="s">
        <v>21</v>
      </c>
      <c r="L24" s="223">
        <v>3236.8</v>
      </c>
      <c r="M24" s="97"/>
      <c r="N24" s="134" t="s">
        <v>7</v>
      </c>
      <c r="O24" s="135"/>
      <c r="P24" s="136" t="s">
        <v>8</v>
      </c>
    </row>
    <row r="25" spans="1:17" s="1" customFormat="1" ht="21" hidden="1" x14ac:dyDescent="0.35">
      <c r="A25" s="97"/>
      <c r="B25" s="192"/>
      <c r="C25" s="206"/>
      <c r="D25" s="133"/>
      <c r="E25" s="82">
        <f>SUM(E17,E21)</f>
        <v>1.6799999999999999E-2</v>
      </c>
      <c r="F25" s="21">
        <f>SUM(F17,F21)</f>
        <v>83.999999999999986</v>
      </c>
      <c r="G25" s="97"/>
      <c r="H25" s="20">
        <f>SUM(H17,H21)</f>
        <v>9.1999999999999998E-3</v>
      </c>
      <c r="I25" s="21">
        <f>SUM(I17,I21)</f>
        <v>46</v>
      </c>
      <c r="J25" s="97"/>
      <c r="K25" s="176"/>
      <c r="L25" s="213"/>
      <c r="M25" s="97"/>
      <c r="N25" s="171">
        <f>SUM(E25,H25,K25)</f>
        <v>2.5999999999999999E-2</v>
      </c>
      <c r="O25" s="172"/>
      <c r="P25" s="61">
        <f>SUM(F25,I25,L25)</f>
        <v>130</v>
      </c>
    </row>
    <row r="26" spans="1:17" s="1" customFormat="1" ht="21" hidden="1" x14ac:dyDescent="0.35">
      <c r="A26" s="97"/>
      <c r="B26" s="137"/>
      <c r="C26" s="137"/>
      <c r="D26" s="97"/>
      <c r="E26" s="138"/>
      <c r="F26" s="139"/>
      <c r="G26" s="97"/>
      <c r="H26" s="138"/>
      <c r="I26" s="139"/>
      <c r="J26" s="97"/>
      <c r="K26" s="139"/>
      <c r="L26" s="139"/>
      <c r="M26" s="97"/>
      <c r="N26" s="138"/>
      <c r="O26" s="138"/>
      <c r="P26" s="139"/>
    </row>
    <row r="27" spans="1:17" s="1" customFormat="1" ht="21.75" hidden="1" thickBot="1" x14ac:dyDescent="0.4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</row>
    <row r="28" spans="1:17" s="1" customFormat="1" ht="21" hidden="1" x14ac:dyDescent="0.35">
      <c r="A28" s="97"/>
      <c r="B28" s="140" t="s">
        <v>17</v>
      </c>
      <c r="C28" s="141"/>
      <c r="D28" s="97"/>
      <c r="E28" s="98"/>
      <c r="F28" s="98"/>
      <c r="G28" s="98"/>
      <c r="H28" s="98"/>
      <c r="I28" s="98"/>
      <c r="J28" s="98"/>
      <c r="K28" s="98"/>
      <c r="L28" s="98"/>
      <c r="M28" s="97"/>
      <c r="N28" s="97"/>
      <c r="O28" s="97"/>
      <c r="P28" s="97"/>
    </row>
    <row r="29" spans="1:17" s="1" customFormat="1" ht="42" hidden="1" x14ac:dyDescent="0.35">
      <c r="A29" s="97"/>
      <c r="B29" s="67" t="s">
        <v>22</v>
      </c>
      <c r="C29" s="97"/>
      <c r="D29" s="97"/>
      <c r="E29" s="98"/>
      <c r="F29" s="98"/>
      <c r="G29" s="98"/>
      <c r="H29" s="98"/>
      <c r="I29" s="98"/>
      <c r="J29" s="98"/>
      <c r="K29" s="98"/>
      <c r="L29" s="98"/>
      <c r="M29" s="97"/>
      <c r="N29" s="97"/>
      <c r="O29" s="97"/>
      <c r="P29" s="97"/>
    </row>
    <row r="30" spans="1:17" s="1" customFormat="1" ht="63" hidden="1" x14ac:dyDescent="0.35">
      <c r="A30" s="97"/>
      <c r="B30" s="194" t="s">
        <v>12</v>
      </c>
      <c r="C30" s="195"/>
      <c r="D30" s="97"/>
      <c r="E30" s="92" t="s">
        <v>9</v>
      </c>
      <c r="F30" s="93" t="s">
        <v>13</v>
      </c>
      <c r="G30" s="97"/>
      <c r="H30" s="93" t="s">
        <v>25</v>
      </c>
      <c r="I30" s="97"/>
      <c r="J30" s="97"/>
      <c r="K30" s="184" t="s">
        <v>19</v>
      </c>
      <c r="L30" s="185"/>
      <c r="M30" s="97"/>
      <c r="N30" s="101"/>
      <c r="O30" s="102"/>
      <c r="P30" s="69" t="s">
        <v>10</v>
      </c>
    </row>
    <row r="31" spans="1:17" s="1" customFormat="1" ht="42" hidden="1" x14ac:dyDescent="0.35">
      <c r="A31" s="97"/>
      <c r="B31" s="142" t="s">
        <v>3</v>
      </c>
      <c r="C31" s="143">
        <v>5000</v>
      </c>
      <c r="D31" s="97"/>
      <c r="E31" s="144">
        <v>0.2</v>
      </c>
      <c r="F31" s="145">
        <v>0.02</v>
      </c>
      <c r="G31" s="126"/>
      <c r="H31" s="111">
        <v>2.1999999999999999E-2</v>
      </c>
      <c r="I31" s="97"/>
      <c r="J31" s="97"/>
      <c r="K31" s="47" t="s">
        <v>2</v>
      </c>
      <c r="L31" s="48">
        <v>-0.02</v>
      </c>
      <c r="M31" s="97"/>
      <c r="N31" s="109"/>
      <c r="O31" s="110"/>
      <c r="P31" s="146" t="str">
        <f>IF((E31*L31)&lt;0,"N/A",E31*L31)</f>
        <v>N/A</v>
      </c>
      <c r="Q31" s="127"/>
    </row>
    <row r="32" spans="1:17" s="1" customFormat="1" ht="21" hidden="1" x14ac:dyDescent="0.35">
      <c r="A32" s="97"/>
      <c r="B32" s="113"/>
      <c r="C32" s="147"/>
      <c r="D32" s="97"/>
      <c r="E32" s="112"/>
      <c r="F32" s="112"/>
      <c r="G32" s="148"/>
      <c r="H32" s="97"/>
      <c r="I32" s="97"/>
      <c r="J32" s="97"/>
      <c r="K32" s="97"/>
      <c r="L32" s="114"/>
      <c r="M32" s="97"/>
      <c r="N32" s="149"/>
      <c r="O32" s="149"/>
      <c r="P32" s="113"/>
    </row>
    <row r="33" spans="1:18" s="1" customFormat="1" ht="21" hidden="1" x14ac:dyDescent="0.35">
      <c r="A33" s="4"/>
      <c r="B33" s="196" t="s">
        <v>13</v>
      </c>
      <c r="C33" s="197"/>
      <c r="D33" s="4"/>
      <c r="E33" s="216" t="s">
        <v>4</v>
      </c>
      <c r="F33" s="224"/>
      <c r="G33" s="150"/>
      <c r="H33" s="186" t="s">
        <v>5</v>
      </c>
      <c r="I33" s="185"/>
      <c r="J33" s="4"/>
      <c r="K33" s="184" t="s">
        <v>14</v>
      </c>
      <c r="L33" s="186"/>
      <c r="M33" s="11"/>
      <c r="N33" s="187" t="s">
        <v>15</v>
      </c>
      <c r="O33" s="188"/>
      <c r="P33" s="189"/>
      <c r="Q33" s="2"/>
      <c r="R33" s="2"/>
    </row>
    <row r="34" spans="1:18" s="1" customFormat="1" ht="21" hidden="1" x14ac:dyDescent="0.35">
      <c r="A34" s="4"/>
      <c r="B34" s="200" t="s">
        <v>12</v>
      </c>
      <c r="C34" s="13" t="s">
        <v>6</v>
      </c>
      <c r="D34" s="4"/>
      <c r="E34" s="14" t="s">
        <v>7</v>
      </c>
      <c r="F34" s="15" t="s">
        <v>8</v>
      </c>
      <c r="G34" s="4"/>
      <c r="H34" s="41" t="s">
        <v>7</v>
      </c>
      <c r="I34" s="16" t="s">
        <v>8</v>
      </c>
      <c r="J34" s="4"/>
      <c r="K34" s="175" t="s">
        <v>21</v>
      </c>
      <c r="L34" s="212">
        <v>3236.8</v>
      </c>
      <c r="M34" s="4"/>
      <c r="N34" s="43" t="s">
        <v>7</v>
      </c>
      <c r="O34" s="90"/>
      <c r="P34" s="55" t="s">
        <v>8</v>
      </c>
      <c r="Q34" s="2"/>
      <c r="R34" s="2"/>
    </row>
    <row r="35" spans="1:18" s="1" customFormat="1" ht="21" hidden="1" x14ac:dyDescent="0.35">
      <c r="A35" s="4"/>
      <c r="B35" s="192"/>
      <c r="C35" s="19">
        <v>0.4</v>
      </c>
      <c r="D35" s="4"/>
      <c r="E35" s="20">
        <f>H31-H35</f>
        <v>1.3999999999999999E-2</v>
      </c>
      <c r="F35" s="21">
        <f>C31*E35</f>
        <v>69.999999999999986</v>
      </c>
      <c r="G35" s="4"/>
      <c r="H35" s="56">
        <f>F31*C35</f>
        <v>8.0000000000000002E-3</v>
      </c>
      <c r="I35" s="21">
        <f>C31*H35</f>
        <v>40</v>
      </c>
      <c r="J35" s="4"/>
      <c r="K35" s="176"/>
      <c r="L35" s="213"/>
      <c r="M35" s="4"/>
      <c r="N35" s="171">
        <f>H31</f>
        <v>2.1999999999999999E-2</v>
      </c>
      <c r="O35" s="172"/>
      <c r="P35" s="61">
        <f>C31*N35</f>
        <v>110</v>
      </c>
      <c r="Q35" s="2"/>
      <c r="R35" s="2"/>
    </row>
    <row r="36" spans="1:18" s="1" customFormat="1" ht="21" hidden="1" x14ac:dyDescent="0.35">
      <c r="A36" s="4"/>
      <c r="B36" s="39"/>
      <c r="C36" s="24"/>
      <c r="D36" s="4"/>
      <c r="E36" s="25"/>
      <c r="F36" s="26"/>
      <c r="G36" s="4"/>
      <c r="H36" s="27"/>
      <c r="I36" s="28"/>
      <c r="J36" s="4"/>
      <c r="K36" s="28"/>
      <c r="L36" s="28"/>
      <c r="M36" s="4"/>
      <c r="N36" s="28"/>
      <c r="O36" s="28"/>
      <c r="P36" s="28"/>
      <c r="Q36" s="2"/>
      <c r="R36" s="2"/>
    </row>
    <row r="37" spans="1:18" s="1" customFormat="1" ht="21" hidden="1" x14ac:dyDescent="0.35">
      <c r="A37" s="4"/>
      <c r="B37" s="196" t="s">
        <v>9</v>
      </c>
      <c r="C37" s="201"/>
      <c r="D37" s="4"/>
      <c r="E37" s="216" t="s">
        <v>4</v>
      </c>
      <c r="F37" s="217"/>
      <c r="G37" s="4"/>
      <c r="H37" s="184" t="s">
        <v>5</v>
      </c>
      <c r="I37" s="185"/>
      <c r="J37" s="4"/>
      <c r="K37" s="184" t="s">
        <v>14</v>
      </c>
      <c r="L37" s="186"/>
      <c r="M37" s="11"/>
      <c r="N37" s="187" t="s">
        <v>16</v>
      </c>
      <c r="O37" s="188"/>
      <c r="P37" s="189"/>
      <c r="Q37" s="2"/>
      <c r="R37" s="2"/>
    </row>
    <row r="38" spans="1:18" s="1" customFormat="1" ht="21" hidden="1" x14ac:dyDescent="0.35">
      <c r="A38" s="4"/>
      <c r="B38" s="200" t="s">
        <v>12</v>
      </c>
      <c r="C38" s="13" t="s">
        <v>6</v>
      </c>
      <c r="D38" s="4"/>
      <c r="E38" s="14" t="s">
        <v>7</v>
      </c>
      <c r="F38" s="15" t="s">
        <v>8</v>
      </c>
      <c r="G38" s="4"/>
      <c r="H38" s="41" t="s">
        <v>7</v>
      </c>
      <c r="I38" s="16" t="s">
        <v>8</v>
      </c>
      <c r="J38" s="4"/>
      <c r="K38" s="41" t="s">
        <v>7</v>
      </c>
      <c r="L38" s="58" t="s">
        <v>8</v>
      </c>
      <c r="M38" s="4"/>
      <c r="N38" s="43" t="s">
        <v>7</v>
      </c>
      <c r="O38" s="90"/>
      <c r="P38" s="55" t="s">
        <v>8</v>
      </c>
      <c r="Q38" s="2"/>
      <c r="R38" s="2"/>
    </row>
    <row r="39" spans="1:18" s="1" customFormat="1" ht="21" hidden="1" x14ac:dyDescent="0.35">
      <c r="A39" s="4"/>
      <c r="B39" s="192"/>
      <c r="C39" s="33">
        <v>0.3</v>
      </c>
      <c r="D39" s="4"/>
      <c r="E39" s="34" t="str">
        <f>IF(ISERROR(N39-H39),"N/A",N39-H39)</f>
        <v>N/A</v>
      </c>
      <c r="F39" s="20" t="str">
        <f>IF(ISERROR(P39-I39),"N/A",P39-I39)</f>
        <v>N/A</v>
      </c>
      <c r="G39" s="151"/>
      <c r="H39" s="20" t="str">
        <f>IF(ISERROR(C39*N39),"N/A",C39*N39)</f>
        <v>N/A</v>
      </c>
      <c r="I39" s="21" t="str">
        <f>IF(ISERROR(C39*P39),"N/A",C39*P39)</f>
        <v>N/A</v>
      </c>
      <c r="J39" s="4"/>
      <c r="K39" s="152" t="s">
        <v>0</v>
      </c>
      <c r="L39" s="153" t="s">
        <v>0</v>
      </c>
      <c r="M39" s="4"/>
      <c r="N39" s="210" t="str">
        <f>IF((P31)&lt;0,"N/A",P31)</f>
        <v>N/A</v>
      </c>
      <c r="O39" s="211"/>
      <c r="P39" s="91" t="str">
        <f>IF(ISNUMBER(N39),(C31*N35),"N/A")</f>
        <v>N/A</v>
      </c>
      <c r="Q39" s="2"/>
      <c r="R39" s="2"/>
    </row>
    <row r="40" spans="1:18" s="1" customFormat="1" ht="21" hidden="1" x14ac:dyDescent="0.35">
      <c r="A40" s="4"/>
      <c r="B40" s="39"/>
      <c r="C40" s="24"/>
      <c r="D40" s="4"/>
      <c r="E40" s="28"/>
      <c r="F40" s="26"/>
      <c r="G40" s="4"/>
      <c r="H40" s="40"/>
      <c r="I40" s="28"/>
      <c r="J40" s="4"/>
      <c r="K40" s="28"/>
      <c r="L40" s="28"/>
      <c r="M40" s="4"/>
      <c r="N40" s="28"/>
      <c r="O40" s="28"/>
      <c r="P40" s="28"/>
      <c r="Q40" s="2"/>
      <c r="R40" s="2"/>
    </row>
    <row r="41" spans="1:18" s="1" customFormat="1" ht="21" hidden="1" x14ac:dyDescent="0.35">
      <c r="A41" s="4"/>
      <c r="B41" s="196" t="s">
        <v>1</v>
      </c>
      <c r="C41" s="197"/>
      <c r="D41" s="4"/>
      <c r="E41" s="216" t="s">
        <v>4</v>
      </c>
      <c r="F41" s="217"/>
      <c r="G41" s="4"/>
      <c r="H41" s="184" t="s">
        <v>5</v>
      </c>
      <c r="I41" s="185"/>
      <c r="J41" s="4"/>
      <c r="K41" s="184" t="s">
        <v>14</v>
      </c>
      <c r="L41" s="185"/>
      <c r="M41" s="4"/>
      <c r="N41" s="187" t="s">
        <v>1</v>
      </c>
      <c r="O41" s="188"/>
      <c r="P41" s="188"/>
      <c r="Q41" s="30"/>
      <c r="R41" s="2"/>
    </row>
    <row r="42" spans="1:18" s="1" customFormat="1" ht="21" hidden="1" x14ac:dyDescent="0.35">
      <c r="A42" s="4"/>
      <c r="B42" s="190" t="s">
        <v>12</v>
      </c>
      <c r="C42" s="191"/>
      <c r="D42" s="4"/>
      <c r="E42" s="14" t="s">
        <v>7</v>
      </c>
      <c r="F42" s="15" t="s">
        <v>8</v>
      </c>
      <c r="G42" s="4"/>
      <c r="H42" s="14" t="s">
        <v>7</v>
      </c>
      <c r="I42" s="16" t="s">
        <v>8</v>
      </c>
      <c r="J42" s="4"/>
      <c r="K42" s="175" t="s">
        <v>21</v>
      </c>
      <c r="L42" s="212">
        <v>3236.8</v>
      </c>
      <c r="M42" s="4"/>
      <c r="N42" s="43" t="s">
        <v>7</v>
      </c>
      <c r="O42" s="154"/>
      <c r="P42" s="43" t="s">
        <v>8</v>
      </c>
      <c r="Q42" s="30"/>
      <c r="R42" s="2"/>
    </row>
    <row r="43" spans="1:18" s="1" customFormat="1" ht="21" hidden="1" x14ac:dyDescent="0.35">
      <c r="A43" s="4"/>
      <c r="B43" s="192"/>
      <c r="C43" s="193"/>
      <c r="D43" s="4"/>
      <c r="E43" s="20">
        <f>SUM(E35,E39)</f>
        <v>1.3999999999999999E-2</v>
      </c>
      <c r="F43" s="21">
        <f>SUM(F35,F39)</f>
        <v>69.999999999999986</v>
      </c>
      <c r="G43" s="4"/>
      <c r="H43" s="20">
        <f>SUM(H35,H39)</f>
        <v>8.0000000000000002E-3</v>
      </c>
      <c r="I43" s="21">
        <f>SUM(I35,I39)</f>
        <v>40</v>
      </c>
      <c r="J43" s="4"/>
      <c r="K43" s="176"/>
      <c r="L43" s="213"/>
      <c r="M43" s="4"/>
      <c r="N43" s="155">
        <f>SUM(E43,H43,K43)</f>
        <v>2.1999999999999999E-2</v>
      </c>
      <c r="O43" s="37"/>
      <c r="P43" s="35">
        <f>SUM(F43,I43,L43)</f>
        <v>109.99999999999999</v>
      </c>
      <c r="Q43" s="2"/>
      <c r="R43" s="2"/>
    </row>
    <row r="44" spans="1:18" s="1" customFormat="1" ht="21" hidden="1" x14ac:dyDescent="0.35">
      <c r="A44" s="4"/>
      <c r="B44" s="137"/>
      <c r="C44" s="137"/>
      <c r="D44" s="4"/>
      <c r="E44" s="138"/>
      <c r="F44" s="139"/>
      <c r="G44" s="4"/>
      <c r="H44" s="138"/>
      <c r="I44" s="139"/>
      <c r="J44" s="4"/>
      <c r="K44" s="138"/>
      <c r="L44" s="139"/>
      <c r="M44" s="4"/>
      <c r="N44" s="138"/>
      <c r="O44" s="28"/>
      <c r="P44" s="139"/>
      <c r="Q44" s="2"/>
      <c r="R44" s="2"/>
    </row>
    <row r="45" spans="1:18" s="1" customFormat="1" ht="21" hidden="1" x14ac:dyDescent="0.35">
      <c r="A45" s="4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30"/>
      <c r="R45" s="2"/>
    </row>
    <row r="46" spans="1:18" s="1" customFormat="1" ht="21" hidden="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2"/>
      <c r="R46" s="2"/>
    </row>
    <row r="47" spans="1:18" s="1" customFormat="1" ht="21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2"/>
      <c r="R47" s="2"/>
    </row>
    <row r="48" spans="1:18" s="1" customFormat="1" ht="21" x14ac:dyDescent="0.35">
      <c r="A48" s="4"/>
      <c r="B48" s="65" t="s">
        <v>17</v>
      </c>
      <c r="C48" s="8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2"/>
      <c r="R48" s="2"/>
    </row>
    <row r="49" spans="1:18" s="1" customFormat="1" ht="42" x14ac:dyDescent="0.35">
      <c r="A49" s="4"/>
      <c r="B49" s="67" t="s">
        <v>24</v>
      </c>
      <c r="C49" s="8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2"/>
      <c r="R49" s="2"/>
    </row>
    <row r="50" spans="1:18" s="1" customFormat="1" ht="63" x14ac:dyDescent="0.35">
      <c r="A50" s="4"/>
      <c r="B50" s="194" t="s">
        <v>12</v>
      </c>
      <c r="C50" s="195"/>
      <c r="D50" s="4"/>
      <c r="E50" s="99" t="s">
        <v>9</v>
      </c>
      <c r="F50" s="69" t="s">
        <v>13</v>
      </c>
      <c r="G50" s="4"/>
      <c r="H50" s="92" t="s">
        <v>25</v>
      </c>
      <c r="I50" s="29"/>
      <c r="J50" s="4"/>
      <c r="K50" s="216" t="s">
        <v>19</v>
      </c>
      <c r="L50" s="217"/>
      <c r="M50" s="4"/>
      <c r="N50" s="71"/>
      <c r="O50" s="72"/>
      <c r="P50" s="69" t="s">
        <v>10</v>
      </c>
      <c r="Q50" s="2"/>
      <c r="R50" s="2"/>
    </row>
    <row r="51" spans="1:18" s="1" customFormat="1" ht="42" x14ac:dyDescent="0.35">
      <c r="A51" s="4"/>
      <c r="B51" s="77" t="s">
        <v>3</v>
      </c>
      <c r="C51" s="156">
        <v>5000</v>
      </c>
      <c r="D51" s="4"/>
      <c r="E51" s="44">
        <v>0.2</v>
      </c>
      <c r="F51" s="45">
        <v>0.02</v>
      </c>
      <c r="G51" s="4"/>
      <c r="H51" s="56">
        <v>2.1999999999999999E-2</v>
      </c>
      <c r="I51" s="46"/>
      <c r="J51" s="4"/>
      <c r="K51" s="157" t="s">
        <v>2</v>
      </c>
      <c r="L51" s="160">
        <v>0.02</v>
      </c>
      <c r="M51" s="4"/>
      <c r="N51" s="74"/>
      <c r="O51" s="75"/>
      <c r="P51" s="76">
        <f>E51*L51</f>
        <v>4.0000000000000001E-3</v>
      </c>
      <c r="Q51" s="2"/>
      <c r="R51" s="2"/>
    </row>
    <row r="52" spans="1:18" s="1" customFormat="1" ht="21" x14ac:dyDescent="0.35">
      <c r="A52" s="4"/>
      <c r="B52" s="5"/>
      <c r="C52" s="5"/>
      <c r="D52" s="5"/>
      <c r="E52" s="5"/>
      <c r="F52" s="5"/>
      <c r="G52" s="5"/>
      <c r="H52" s="5"/>
      <c r="I52" s="4"/>
      <c r="J52" s="86"/>
      <c r="K52" s="23"/>
      <c r="L52" s="87"/>
      <c r="M52" s="86"/>
      <c r="N52" s="5"/>
      <c r="O52" s="5"/>
      <c r="P52" s="79"/>
      <c r="Q52" s="9"/>
      <c r="R52" s="2"/>
    </row>
    <row r="53" spans="1:18" s="1" customFormat="1" ht="21" x14ac:dyDescent="0.35">
      <c r="A53" s="4"/>
      <c r="B53" s="196" t="s">
        <v>13</v>
      </c>
      <c r="C53" s="197"/>
      <c r="D53" s="4"/>
      <c r="E53" s="184" t="s">
        <v>4</v>
      </c>
      <c r="F53" s="185"/>
      <c r="G53" s="4"/>
      <c r="H53" s="184" t="s">
        <v>5</v>
      </c>
      <c r="I53" s="185"/>
      <c r="J53" s="4"/>
      <c r="K53" s="184" t="s">
        <v>14</v>
      </c>
      <c r="L53" s="186"/>
      <c r="M53" s="11"/>
      <c r="N53" s="187" t="s">
        <v>15</v>
      </c>
      <c r="O53" s="188"/>
      <c r="P53" s="188"/>
      <c r="Q53" s="30"/>
      <c r="R53" s="2"/>
    </row>
    <row r="54" spans="1:18" s="1" customFormat="1" ht="21" x14ac:dyDescent="0.35">
      <c r="A54" s="4"/>
      <c r="B54" s="198" t="s">
        <v>12</v>
      </c>
      <c r="C54" s="13" t="s">
        <v>6</v>
      </c>
      <c r="D54" s="4"/>
      <c r="E54" s="41" t="s">
        <v>7</v>
      </c>
      <c r="F54" s="15" t="s">
        <v>8</v>
      </c>
      <c r="G54" s="4"/>
      <c r="H54" s="41" t="s">
        <v>7</v>
      </c>
      <c r="I54" s="16" t="s">
        <v>8</v>
      </c>
      <c r="J54" s="4"/>
      <c r="K54" s="202" t="s">
        <v>21</v>
      </c>
      <c r="L54" s="177">
        <v>3236.8</v>
      </c>
      <c r="M54" s="4"/>
      <c r="N54" s="43" t="s">
        <v>7</v>
      </c>
      <c r="O54" s="88"/>
      <c r="P54" s="55" t="s">
        <v>8</v>
      </c>
      <c r="Q54" s="2"/>
      <c r="R54" s="2"/>
    </row>
    <row r="55" spans="1:18" s="1" customFormat="1" ht="21" x14ac:dyDescent="0.35">
      <c r="A55" s="4"/>
      <c r="B55" s="199"/>
      <c r="C55" s="19">
        <v>0.4</v>
      </c>
      <c r="D55" s="4"/>
      <c r="E55" s="20">
        <f>N55-H55</f>
        <v>1.3999999999999999E-2</v>
      </c>
      <c r="F55" s="21">
        <f>C51*E55</f>
        <v>69.999999999999986</v>
      </c>
      <c r="G55" s="4"/>
      <c r="H55" s="20">
        <f>F51*C55</f>
        <v>8.0000000000000002E-3</v>
      </c>
      <c r="I55" s="21">
        <f>C51*H55</f>
        <v>40</v>
      </c>
      <c r="J55" s="4"/>
      <c r="K55" s="203"/>
      <c r="L55" s="178"/>
      <c r="M55" s="4"/>
      <c r="N55" s="171">
        <f>H51</f>
        <v>2.1999999999999999E-2</v>
      </c>
      <c r="O55" s="172"/>
      <c r="P55" s="35">
        <f>C51*N55</f>
        <v>110</v>
      </c>
      <c r="Q55" s="2"/>
      <c r="R55" s="2"/>
    </row>
    <row r="56" spans="1:18" s="1" customFormat="1" ht="21" x14ac:dyDescent="0.35">
      <c r="A56" s="4"/>
      <c r="B56" s="39"/>
      <c r="C56" s="24"/>
      <c r="D56" s="4"/>
      <c r="E56" s="25"/>
      <c r="F56" s="26"/>
      <c r="G56" s="4"/>
      <c r="H56" s="27"/>
      <c r="I56" s="28"/>
      <c r="J56" s="4"/>
      <c r="K56" s="28"/>
      <c r="L56" s="28"/>
      <c r="M56" s="4"/>
      <c r="N56" s="28"/>
      <c r="O56" s="28"/>
      <c r="P56" s="28"/>
      <c r="Q56" s="2"/>
      <c r="R56" s="2"/>
    </row>
    <row r="57" spans="1:18" s="1" customFormat="1" ht="21" x14ac:dyDescent="0.35">
      <c r="A57" s="4"/>
      <c r="B57" s="196" t="s">
        <v>9</v>
      </c>
      <c r="C57" s="197"/>
      <c r="D57" s="4"/>
      <c r="E57" s="184" t="s">
        <v>4</v>
      </c>
      <c r="F57" s="185"/>
      <c r="G57" s="4"/>
      <c r="H57" s="184" t="s">
        <v>5</v>
      </c>
      <c r="I57" s="185"/>
      <c r="J57" s="4"/>
      <c r="K57" s="184" t="s">
        <v>14</v>
      </c>
      <c r="L57" s="186"/>
      <c r="M57" s="11"/>
      <c r="N57" s="187" t="s">
        <v>16</v>
      </c>
      <c r="O57" s="188"/>
      <c r="P57" s="189"/>
      <c r="Q57" s="2"/>
      <c r="R57" s="2"/>
    </row>
    <row r="58" spans="1:18" s="1" customFormat="1" ht="21" x14ac:dyDescent="0.35">
      <c r="A58" s="4"/>
      <c r="B58" s="198" t="s">
        <v>12</v>
      </c>
      <c r="C58" s="31" t="s">
        <v>6</v>
      </c>
      <c r="D58" s="4"/>
      <c r="E58" s="41" t="s">
        <v>7</v>
      </c>
      <c r="F58" s="42" t="s">
        <v>8</v>
      </c>
      <c r="G58" s="4"/>
      <c r="H58" s="41" t="s">
        <v>7</v>
      </c>
      <c r="I58" s="16" t="s">
        <v>8</v>
      </c>
      <c r="J58" s="4"/>
      <c r="K58" s="41" t="s">
        <v>7</v>
      </c>
      <c r="L58" s="89" t="s">
        <v>8</v>
      </c>
      <c r="M58" s="4"/>
      <c r="N58" s="43" t="s">
        <v>7</v>
      </c>
      <c r="O58" s="90"/>
      <c r="P58" s="55" t="s">
        <v>8</v>
      </c>
      <c r="Q58" s="2"/>
      <c r="R58" s="2"/>
    </row>
    <row r="59" spans="1:18" s="1" customFormat="1" ht="21" x14ac:dyDescent="0.35">
      <c r="A59" s="4"/>
      <c r="B59" s="199"/>
      <c r="C59" s="33">
        <v>0.25</v>
      </c>
      <c r="D59" s="4"/>
      <c r="E59" s="56">
        <f>N59-H59</f>
        <v>3.0000000000000001E-3</v>
      </c>
      <c r="F59" s="21">
        <f>C51*E59</f>
        <v>15</v>
      </c>
      <c r="G59" s="4"/>
      <c r="H59" s="56">
        <f>N59*C59</f>
        <v>1E-3</v>
      </c>
      <c r="I59" s="21">
        <f>C51*H59</f>
        <v>5</v>
      </c>
      <c r="J59" s="4"/>
      <c r="K59" s="59" t="s">
        <v>0</v>
      </c>
      <c r="L59" s="91" t="s">
        <v>0</v>
      </c>
      <c r="M59" s="4"/>
      <c r="N59" s="171">
        <f>P51</f>
        <v>4.0000000000000001E-3</v>
      </c>
      <c r="O59" s="172"/>
      <c r="P59" s="21">
        <f>C51*N59</f>
        <v>20</v>
      </c>
      <c r="Q59" s="2"/>
      <c r="R59" s="2"/>
    </row>
    <row r="60" spans="1:18" s="1" customFormat="1" ht="21" x14ac:dyDescent="0.35">
      <c r="A60" s="4"/>
      <c r="B60" s="39"/>
      <c r="C60" s="24"/>
      <c r="D60" s="4"/>
      <c r="E60" s="28"/>
      <c r="F60" s="26"/>
      <c r="G60" s="4"/>
      <c r="H60" s="40"/>
      <c r="I60" s="28"/>
      <c r="J60" s="4"/>
      <c r="K60" s="182"/>
      <c r="L60" s="183"/>
      <c r="M60" s="4"/>
      <c r="N60" s="28"/>
      <c r="O60" s="28"/>
      <c r="P60" s="28"/>
      <c r="Q60" s="2"/>
      <c r="R60" s="2"/>
    </row>
    <row r="61" spans="1:18" s="1" customFormat="1" ht="21" x14ac:dyDescent="0.35">
      <c r="A61" s="4"/>
      <c r="B61" s="196" t="s">
        <v>1</v>
      </c>
      <c r="C61" s="197"/>
      <c r="D61" s="4"/>
      <c r="E61" s="184" t="s">
        <v>4</v>
      </c>
      <c r="F61" s="185"/>
      <c r="G61" s="4"/>
      <c r="H61" s="184" t="s">
        <v>5</v>
      </c>
      <c r="I61" s="185"/>
      <c r="J61" s="4"/>
      <c r="K61" s="184" t="s">
        <v>14</v>
      </c>
      <c r="L61" s="186"/>
      <c r="M61" s="11"/>
      <c r="N61" s="187" t="s">
        <v>1</v>
      </c>
      <c r="O61" s="188"/>
      <c r="P61" s="189"/>
      <c r="Q61" s="2"/>
      <c r="R61" s="2"/>
    </row>
    <row r="62" spans="1:18" s="1" customFormat="1" ht="21" x14ac:dyDescent="0.35">
      <c r="A62" s="4"/>
      <c r="B62" s="190" t="s">
        <v>12</v>
      </c>
      <c r="C62" s="191"/>
      <c r="D62" s="4"/>
      <c r="E62" s="14" t="s">
        <v>7</v>
      </c>
      <c r="F62" s="15" t="s">
        <v>8</v>
      </c>
      <c r="G62" s="4"/>
      <c r="H62" s="41" t="s">
        <v>7</v>
      </c>
      <c r="I62" s="16" t="s">
        <v>8</v>
      </c>
      <c r="J62" s="4"/>
      <c r="K62" s="202" t="s">
        <v>21</v>
      </c>
      <c r="L62" s="177">
        <v>3236.8</v>
      </c>
      <c r="M62" s="4"/>
      <c r="N62" s="43" t="s">
        <v>7</v>
      </c>
      <c r="O62" s="90"/>
      <c r="P62" s="55" t="s">
        <v>8</v>
      </c>
      <c r="Q62" s="2"/>
      <c r="R62" s="2"/>
    </row>
    <row r="63" spans="1:18" s="1" customFormat="1" ht="21" x14ac:dyDescent="0.35">
      <c r="A63" s="4"/>
      <c r="B63" s="192"/>
      <c r="C63" s="193"/>
      <c r="D63" s="4"/>
      <c r="E63" s="20">
        <f>SUM(E55,E59)</f>
        <v>1.6999999999999998E-2</v>
      </c>
      <c r="F63" s="21">
        <f>SUM(F55,F59)</f>
        <v>84.999999999999986</v>
      </c>
      <c r="G63" s="4"/>
      <c r="H63" s="56">
        <f>SUM(H55,H59)</f>
        <v>9.0000000000000011E-3</v>
      </c>
      <c r="I63" s="21">
        <f>SUM(I55,I59)</f>
        <v>45</v>
      </c>
      <c r="J63" s="4"/>
      <c r="K63" s="203"/>
      <c r="L63" s="178"/>
      <c r="M63" s="4"/>
      <c r="N63" s="171">
        <f>SUM(E63,H63,K63)</f>
        <v>2.5999999999999999E-2</v>
      </c>
      <c r="O63" s="172"/>
      <c r="P63" s="35">
        <f>SUM(F63,I63,L63)</f>
        <v>130</v>
      </c>
      <c r="Q63" s="2"/>
      <c r="R63" s="2"/>
    </row>
    <row r="64" spans="1:18" s="1" customFormat="1" ht="21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"/>
      <c r="R64" s="2"/>
    </row>
    <row r="65" spans="1:18" s="1" customFormat="1" ht="15" customHeight="1" x14ac:dyDescent="0.35">
      <c r="A65" s="4"/>
      <c r="B65" s="65" t="s">
        <v>17</v>
      </c>
      <c r="C65" s="6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2"/>
      <c r="R65" s="2"/>
    </row>
    <row r="66" spans="1:18" s="1" customFormat="1" ht="42" x14ac:dyDescent="0.35">
      <c r="A66" s="4"/>
      <c r="B66" s="67" t="s">
        <v>22</v>
      </c>
      <c r="C66" s="6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"/>
      <c r="R66" s="2"/>
    </row>
    <row r="67" spans="1:18" s="1" customFormat="1" ht="63" x14ac:dyDescent="0.35">
      <c r="A67" s="4"/>
      <c r="B67" s="194" t="s">
        <v>12</v>
      </c>
      <c r="C67" s="195"/>
      <c r="D67" s="4"/>
      <c r="E67" s="68" t="s">
        <v>13</v>
      </c>
      <c r="F67" s="10" t="s">
        <v>13</v>
      </c>
      <c r="G67" s="29"/>
      <c r="H67" s="92" t="s">
        <v>25</v>
      </c>
      <c r="I67" s="29"/>
      <c r="J67" s="4"/>
      <c r="K67" s="184" t="s">
        <v>19</v>
      </c>
      <c r="L67" s="185"/>
      <c r="M67" s="4"/>
      <c r="N67" s="71"/>
      <c r="O67" s="72"/>
      <c r="P67" s="93" t="s">
        <v>10</v>
      </c>
      <c r="Q67" s="2"/>
      <c r="R67" s="2"/>
    </row>
    <row r="68" spans="1:18" s="1" customFormat="1" ht="42" x14ac:dyDescent="0.35">
      <c r="A68" s="4"/>
      <c r="B68" s="51" t="s">
        <v>3</v>
      </c>
      <c r="C68" s="156">
        <v>5000</v>
      </c>
      <c r="D68" s="4"/>
      <c r="E68" s="44">
        <v>0.2</v>
      </c>
      <c r="F68" s="45">
        <v>0.02</v>
      </c>
      <c r="G68" s="4"/>
      <c r="H68" s="20">
        <v>2.1999999999999999E-2</v>
      </c>
      <c r="I68" s="46"/>
      <c r="J68" s="4"/>
      <c r="K68" s="158" t="s">
        <v>2</v>
      </c>
      <c r="L68" s="161">
        <v>0.02</v>
      </c>
      <c r="M68" s="4"/>
      <c r="N68" s="49"/>
      <c r="O68" s="50"/>
      <c r="P68" s="85">
        <f>IF((E68*L68)&lt;0,"N/A",(E68*L68))</f>
        <v>4.0000000000000001E-3</v>
      </c>
      <c r="Q68" s="2"/>
      <c r="R68" s="2"/>
    </row>
    <row r="69" spans="1:18" s="1" customFormat="1" ht="13.5" customHeight="1" x14ac:dyDescent="0.35">
      <c r="A69" s="4"/>
      <c r="B69" s="5"/>
      <c r="C69" s="5"/>
      <c r="D69" s="5"/>
      <c r="E69" s="5"/>
      <c r="F69" s="5"/>
      <c r="G69" s="5"/>
      <c r="H69" s="5"/>
      <c r="I69" s="4"/>
      <c r="J69" s="4"/>
      <c r="K69" s="78"/>
      <c r="L69" s="7"/>
      <c r="M69" s="4"/>
      <c r="N69" s="5"/>
      <c r="O69" s="5"/>
      <c r="P69" s="79"/>
      <c r="Q69" s="9"/>
      <c r="R69" s="2"/>
    </row>
    <row r="70" spans="1:18" s="1" customFormat="1" ht="21" x14ac:dyDescent="0.35">
      <c r="A70" s="4"/>
      <c r="B70" s="196" t="s">
        <v>13</v>
      </c>
      <c r="C70" s="197"/>
      <c r="D70" s="4"/>
      <c r="E70" s="184" t="s">
        <v>4</v>
      </c>
      <c r="F70" s="186"/>
      <c r="G70" s="29"/>
      <c r="H70" s="184" t="s">
        <v>5</v>
      </c>
      <c r="I70" s="185"/>
      <c r="J70" s="4"/>
      <c r="K70" s="184" t="s">
        <v>14</v>
      </c>
      <c r="L70" s="186"/>
      <c r="M70" s="11"/>
      <c r="N70" s="187" t="s">
        <v>15</v>
      </c>
      <c r="O70" s="188"/>
      <c r="P70" s="189"/>
      <c r="Q70" s="2"/>
      <c r="R70" s="2"/>
    </row>
    <row r="71" spans="1:18" s="1" customFormat="1" ht="18" customHeight="1" x14ac:dyDescent="0.35">
      <c r="A71" s="4"/>
      <c r="B71" s="198" t="s">
        <v>12</v>
      </c>
      <c r="C71" s="31" t="s">
        <v>6</v>
      </c>
      <c r="D71" s="4"/>
      <c r="E71" s="41" t="s">
        <v>7</v>
      </c>
      <c r="F71" s="15" t="s">
        <v>8</v>
      </c>
      <c r="G71" s="4"/>
      <c r="H71" s="14" t="s">
        <v>7</v>
      </c>
      <c r="I71" s="32" t="s">
        <v>8</v>
      </c>
      <c r="J71" s="4"/>
      <c r="K71" s="175" t="s">
        <v>21</v>
      </c>
      <c r="L71" s="177">
        <v>3236.8</v>
      </c>
      <c r="M71" s="4"/>
      <c r="N71" s="180" t="s">
        <v>7</v>
      </c>
      <c r="O71" s="181"/>
      <c r="P71" s="55" t="s">
        <v>8</v>
      </c>
      <c r="Q71" s="2"/>
      <c r="R71" s="2"/>
    </row>
    <row r="72" spans="1:18" s="1" customFormat="1" ht="21" x14ac:dyDescent="0.35">
      <c r="A72" s="4"/>
      <c r="B72" s="199"/>
      <c r="C72" s="33">
        <v>0.4</v>
      </c>
      <c r="D72" s="4"/>
      <c r="E72" s="56">
        <f>N72-H72</f>
        <v>1.3999999999999999E-2</v>
      </c>
      <c r="F72" s="21">
        <f>C68*E72</f>
        <v>69.999999999999986</v>
      </c>
      <c r="G72" s="4"/>
      <c r="H72" s="20">
        <f>F68*C72</f>
        <v>8.0000000000000002E-3</v>
      </c>
      <c r="I72" s="21">
        <f>C68*H72</f>
        <v>40</v>
      </c>
      <c r="J72" s="4"/>
      <c r="K72" s="176"/>
      <c r="L72" s="178"/>
      <c r="M72" s="4"/>
      <c r="N72" s="171">
        <f>H68</f>
        <v>2.1999999999999999E-2</v>
      </c>
      <c r="O72" s="172"/>
      <c r="P72" s="35">
        <f>C68*N72</f>
        <v>110</v>
      </c>
      <c r="Q72" s="2"/>
      <c r="R72" s="2"/>
    </row>
    <row r="73" spans="1:18" s="1" customFormat="1" ht="21" x14ac:dyDescent="0.35">
      <c r="A73" s="4"/>
      <c r="B73" s="39"/>
      <c r="C73" s="24"/>
      <c r="D73" s="4"/>
      <c r="E73" s="25"/>
      <c r="F73" s="26"/>
      <c r="G73" s="4"/>
      <c r="H73" s="27"/>
      <c r="I73" s="28"/>
      <c r="J73" s="4"/>
      <c r="K73" s="28"/>
      <c r="L73" s="28"/>
      <c r="M73" s="4"/>
      <c r="N73" s="28"/>
      <c r="O73" s="28"/>
      <c r="P73" s="28"/>
      <c r="Q73" s="2"/>
      <c r="R73" s="2"/>
    </row>
    <row r="74" spans="1:18" s="1" customFormat="1" ht="21" x14ac:dyDescent="0.35">
      <c r="A74" s="4"/>
      <c r="B74" s="196" t="s">
        <v>9</v>
      </c>
      <c r="C74" s="197"/>
      <c r="D74" s="4"/>
      <c r="E74" s="184" t="s">
        <v>4</v>
      </c>
      <c r="F74" s="185"/>
      <c r="G74" s="4"/>
      <c r="H74" s="184" t="s">
        <v>5</v>
      </c>
      <c r="I74" s="185"/>
      <c r="J74" s="4"/>
      <c r="K74" s="184" t="s">
        <v>14</v>
      </c>
      <c r="L74" s="185"/>
      <c r="M74" s="4"/>
      <c r="N74" s="187" t="s">
        <v>16</v>
      </c>
      <c r="O74" s="188"/>
      <c r="P74" s="188"/>
      <c r="Q74" s="30"/>
      <c r="R74" s="2"/>
    </row>
    <row r="75" spans="1:18" s="1" customFormat="1" ht="21" x14ac:dyDescent="0.35">
      <c r="A75" s="4"/>
      <c r="B75" s="198" t="s">
        <v>12</v>
      </c>
      <c r="C75" s="13" t="s">
        <v>6</v>
      </c>
      <c r="D75" s="4"/>
      <c r="E75" s="41" t="s">
        <v>7</v>
      </c>
      <c r="F75" s="42" t="s">
        <v>8</v>
      </c>
      <c r="G75" s="4"/>
      <c r="H75" s="41" t="s">
        <v>7</v>
      </c>
      <c r="I75" s="16" t="s">
        <v>8</v>
      </c>
      <c r="J75" s="4"/>
      <c r="K75" s="41" t="s">
        <v>7</v>
      </c>
      <c r="L75" s="80" t="s">
        <v>8</v>
      </c>
      <c r="M75" s="4"/>
      <c r="N75" s="169" t="s">
        <v>7</v>
      </c>
      <c r="O75" s="179"/>
      <c r="P75" s="55" t="s">
        <v>8</v>
      </c>
      <c r="Q75" s="2"/>
      <c r="R75" s="2"/>
    </row>
    <row r="76" spans="1:18" s="1" customFormat="1" ht="21" x14ac:dyDescent="0.35">
      <c r="A76" s="4"/>
      <c r="B76" s="199"/>
      <c r="C76" s="19">
        <v>0.25</v>
      </c>
      <c r="D76" s="4"/>
      <c r="E76" s="56">
        <f>IF(ISERROR(N76-H76),"N/A",N76-H76)</f>
        <v>3.0000000000000001E-3</v>
      </c>
      <c r="F76" s="81">
        <f>IF(ISERROR(P76-I76),"N/A",P76-I76)</f>
        <v>82.5</v>
      </c>
      <c r="G76" s="4"/>
      <c r="H76" s="82">
        <f>IF(ISERROR(C76*N76),"N/A",C76*N76)</f>
        <v>1E-3</v>
      </c>
      <c r="I76" s="21">
        <f>IF(ISERROR(C76*P76),"N/A",C76*P76)</f>
        <v>27.5</v>
      </c>
      <c r="J76" s="4"/>
      <c r="K76" s="37" t="s">
        <v>0</v>
      </c>
      <c r="L76" s="38" t="s">
        <v>0</v>
      </c>
      <c r="M76" s="4"/>
      <c r="N76" s="171">
        <f>IF((P68)&lt;0,"N/A",P68)</f>
        <v>4.0000000000000001E-3</v>
      </c>
      <c r="O76" s="172"/>
      <c r="P76" s="35">
        <f>IF(ISNUMBER(N76),(C68*N72),"N/A")</f>
        <v>110</v>
      </c>
      <c r="Q76" s="2"/>
      <c r="R76" s="2"/>
    </row>
    <row r="77" spans="1:18" s="1" customFormat="1" ht="21" x14ac:dyDescent="0.35">
      <c r="A77" s="4"/>
      <c r="B77" s="39"/>
      <c r="C77" s="24"/>
      <c r="D77" s="4"/>
      <c r="E77" s="28"/>
      <c r="F77" s="26"/>
      <c r="G77" s="4"/>
      <c r="H77" s="40"/>
      <c r="I77" s="28"/>
      <c r="J77" s="4"/>
      <c r="K77" s="28"/>
      <c r="L77" s="28"/>
      <c r="M77" s="4"/>
      <c r="N77" s="28"/>
      <c r="O77" s="28"/>
      <c r="P77" s="28"/>
      <c r="Q77" s="2"/>
      <c r="R77" s="2"/>
    </row>
    <row r="78" spans="1:18" s="1" customFormat="1" ht="21" x14ac:dyDescent="0.35">
      <c r="A78" s="4"/>
      <c r="B78" s="196" t="s">
        <v>1</v>
      </c>
      <c r="C78" s="197"/>
      <c r="D78" s="4"/>
      <c r="E78" s="184" t="s">
        <v>4</v>
      </c>
      <c r="F78" s="186"/>
      <c r="G78" s="29"/>
      <c r="H78" s="184" t="s">
        <v>5</v>
      </c>
      <c r="I78" s="185"/>
      <c r="J78" s="4"/>
      <c r="K78" s="184" t="s">
        <v>14</v>
      </c>
      <c r="L78" s="186"/>
      <c r="M78" s="11"/>
      <c r="N78" s="187" t="s">
        <v>1</v>
      </c>
      <c r="O78" s="188"/>
      <c r="P78" s="189"/>
      <c r="Q78" s="2"/>
      <c r="R78" s="2"/>
    </row>
    <row r="79" spans="1:18" s="1" customFormat="1" ht="21" x14ac:dyDescent="0.35">
      <c r="A79" s="4"/>
      <c r="B79" s="190" t="s">
        <v>12</v>
      </c>
      <c r="C79" s="191"/>
      <c r="D79" s="4"/>
      <c r="E79" s="14" t="s">
        <v>7</v>
      </c>
      <c r="F79" s="42" t="s">
        <v>8</v>
      </c>
      <c r="G79" s="4"/>
      <c r="H79" s="14" t="s">
        <v>7</v>
      </c>
      <c r="I79" s="32" t="s">
        <v>8</v>
      </c>
      <c r="J79" s="4"/>
      <c r="K79" s="202" t="s">
        <v>21</v>
      </c>
      <c r="L79" s="177">
        <v>3236.8</v>
      </c>
      <c r="M79" s="4"/>
      <c r="N79" s="169" t="s">
        <v>7</v>
      </c>
      <c r="O79" s="179"/>
      <c r="P79" s="55" t="s">
        <v>8</v>
      </c>
      <c r="Q79" s="2"/>
      <c r="R79" s="2"/>
    </row>
    <row r="80" spans="1:18" s="1" customFormat="1" ht="21" x14ac:dyDescent="0.35">
      <c r="A80" s="4"/>
      <c r="B80" s="192"/>
      <c r="C80" s="193"/>
      <c r="D80" s="4"/>
      <c r="E80" s="20">
        <f>SUM(E72,E76)</f>
        <v>1.6999999999999998E-2</v>
      </c>
      <c r="F80" s="57">
        <f>SUM(F72,F76)</f>
        <v>152.5</v>
      </c>
      <c r="G80" s="4"/>
      <c r="H80" s="20">
        <f>SUM(H72,H76)</f>
        <v>9.0000000000000011E-3</v>
      </c>
      <c r="I80" s="57">
        <f>SUM(I72,I76)</f>
        <v>67.5</v>
      </c>
      <c r="J80" s="4"/>
      <c r="K80" s="203"/>
      <c r="L80" s="178"/>
      <c r="M80" s="4"/>
      <c r="N80" s="173">
        <f>SUM(E80,H80,K80)</f>
        <v>2.5999999999999999E-2</v>
      </c>
      <c r="O80" s="174"/>
      <c r="P80" s="35">
        <f>SUM(F80,I80,L80)</f>
        <v>220</v>
      </c>
      <c r="Q80" s="2"/>
      <c r="R80" s="2"/>
    </row>
    <row r="81" spans="1:18" s="1" customFormat="1" ht="21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2"/>
      <c r="R81" s="2"/>
    </row>
    <row r="82" spans="1:18" s="1" customFormat="1" ht="9.75" customHeight="1" x14ac:dyDescent="0.35">
      <c r="A82" s="4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2"/>
      <c r="R82" s="2"/>
    </row>
    <row r="83" spans="1:18" s="1" customFormat="1" ht="21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2"/>
      <c r="R83" s="2"/>
    </row>
    <row r="84" spans="1:18" s="1" customFormat="1" ht="21" x14ac:dyDescent="0.35">
      <c r="A84" s="4"/>
      <c r="B84" s="65" t="s">
        <v>18</v>
      </c>
      <c r="C84" s="8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2"/>
      <c r="R84" s="2"/>
    </row>
    <row r="85" spans="1:18" s="1" customFormat="1" ht="42" x14ac:dyDescent="0.35">
      <c r="A85" s="4"/>
      <c r="B85" s="67" t="s">
        <v>23</v>
      </c>
      <c r="C85" s="8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2"/>
      <c r="R85" s="2"/>
    </row>
    <row r="86" spans="1:18" s="1" customFormat="1" ht="63" x14ac:dyDescent="0.35">
      <c r="A86" s="4"/>
      <c r="B86" s="194" t="s">
        <v>12</v>
      </c>
      <c r="C86" s="195"/>
      <c r="D86" s="4"/>
      <c r="E86" s="68" t="s">
        <v>11</v>
      </c>
      <c r="F86" s="10" t="s">
        <v>13</v>
      </c>
      <c r="G86" s="29"/>
      <c r="H86" s="68" t="s">
        <v>25</v>
      </c>
      <c r="I86" s="29"/>
      <c r="J86" s="4"/>
      <c r="K86" s="184" t="s">
        <v>19</v>
      </c>
      <c r="L86" s="185"/>
      <c r="M86" s="4"/>
      <c r="N86" s="71"/>
      <c r="O86" s="72"/>
      <c r="P86" s="69" t="s">
        <v>10</v>
      </c>
      <c r="Q86" s="2"/>
      <c r="R86" s="2"/>
    </row>
    <row r="87" spans="1:18" s="1" customFormat="1" ht="42" x14ac:dyDescent="0.35">
      <c r="A87" s="4"/>
      <c r="B87" s="77" t="s">
        <v>3</v>
      </c>
      <c r="C87" s="156">
        <v>5000</v>
      </c>
      <c r="D87" s="4"/>
      <c r="E87" s="44">
        <v>0.2</v>
      </c>
      <c r="F87" s="45">
        <v>0.02</v>
      </c>
      <c r="G87" s="4"/>
      <c r="H87" s="22">
        <v>2.1999999999999999E-2</v>
      </c>
      <c r="I87" s="46"/>
      <c r="J87" s="4"/>
      <c r="K87" s="159" t="s">
        <v>2</v>
      </c>
      <c r="L87" s="161">
        <v>0.02</v>
      </c>
      <c r="M87" s="4"/>
      <c r="N87" s="74"/>
      <c r="O87" s="75"/>
      <c r="P87" s="76">
        <f>E87*L87</f>
        <v>4.0000000000000001E-3</v>
      </c>
      <c r="Q87" s="2"/>
      <c r="R87" s="2"/>
    </row>
    <row r="88" spans="1:18" s="1" customFormat="1" ht="21" x14ac:dyDescent="0.35">
      <c r="A88" s="4"/>
      <c r="B88" s="52"/>
      <c r="C88" s="5"/>
      <c r="D88" s="5"/>
      <c r="E88" s="5"/>
      <c r="F88" s="5"/>
      <c r="G88" s="5"/>
      <c r="H88" s="5"/>
      <c r="I88" s="4"/>
      <c r="J88" s="4"/>
      <c r="K88" s="39"/>
      <c r="L88" s="53"/>
      <c r="M88" s="4"/>
      <c r="N88" s="5"/>
      <c r="O88" s="5"/>
      <c r="P88" s="54"/>
      <c r="Q88" s="2"/>
      <c r="R88" s="2"/>
    </row>
    <row r="89" spans="1:18" s="1" customFormat="1" ht="21" x14ac:dyDescent="0.35">
      <c r="A89" s="4"/>
      <c r="B89" s="218" t="s">
        <v>13</v>
      </c>
      <c r="C89" s="197"/>
      <c r="D89" s="4"/>
      <c r="E89" s="184" t="s">
        <v>4</v>
      </c>
      <c r="F89" s="186"/>
      <c r="G89" s="29"/>
      <c r="H89" s="184" t="s">
        <v>5</v>
      </c>
      <c r="I89" s="185"/>
      <c r="J89" s="4"/>
      <c r="K89" s="184" t="s">
        <v>14</v>
      </c>
      <c r="L89" s="185"/>
      <c r="M89" s="4"/>
      <c r="N89" s="187" t="s">
        <v>15</v>
      </c>
      <c r="O89" s="188"/>
      <c r="P89" s="189"/>
      <c r="Q89" s="2"/>
      <c r="R89" s="2"/>
    </row>
    <row r="90" spans="1:18" s="1" customFormat="1" ht="17.25" customHeight="1" x14ac:dyDescent="0.35">
      <c r="A90" s="4"/>
      <c r="B90" s="198" t="s">
        <v>12</v>
      </c>
      <c r="C90" s="31" t="s">
        <v>6</v>
      </c>
      <c r="D90" s="4"/>
      <c r="E90" s="41" t="s">
        <v>7</v>
      </c>
      <c r="F90" s="42" t="s">
        <v>8</v>
      </c>
      <c r="G90" s="4"/>
      <c r="H90" s="14" t="s">
        <v>7</v>
      </c>
      <c r="I90" s="16" t="s">
        <v>8</v>
      </c>
      <c r="J90" s="4"/>
      <c r="K90" s="175" t="s">
        <v>21</v>
      </c>
      <c r="L90" s="177">
        <v>3236.8</v>
      </c>
      <c r="M90" s="4"/>
      <c r="N90" s="180" t="s">
        <v>7</v>
      </c>
      <c r="O90" s="181"/>
      <c r="P90" s="55" t="s">
        <v>8</v>
      </c>
      <c r="Q90" s="2"/>
      <c r="R90" s="2"/>
    </row>
    <row r="91" spans="1:18" s="1" customFormat="1" ht="21" x14ac:dyDescent="0.35">
      <c r="A91" s="4"/>
      <c r="B91" s="199"/>
      <c r="C91" s="33">
        <v>0.4</v>
      </c>
      <c r="D91" s="4"/>
      <c r="E91" s="56">
        <f>H87-H91</f>
        <v>1.3999999999999999E-2</v>
      </c>
      <c r="F91" s="57">
        <f>C87*E91</f>
        <v>69.999999999999986</v>
      </c>
      <c r="G91" s="4"/>
      <c r="H91" s="20">
        <f>F87*C91</f>
        <v>8.0000000000000002E-3</v>
      </c>
      <c r="I91" s="21">
        <f>C87*H91</f>
        <v>40</v>
      </c>
      <c r="J91" s="4"/>
      <c r="K91" s="176"/>
      <c r="L91" s="178"/>
      <c r="M91" s="4"/>
      <c r="N91" s="171">
        <f>H87</f>
        <v>2.1999999999999999E-2</v>
      </c>
      <c r="O91" s="172"/>
      <c r="P91" s="21">
        <f>C87*N91</f>
        <v>110</v>
      </c>
      <c r="Q91" s="2"/>
      <c r="R91" s="2"/>
    </row>
    <row r="92" spans="1:18" s="1" customFormat="1" ht="21" x14ac:dyDescent="0.35">
      <c r="A92" s="4"/>
      <c r="B92" s="39"/>
      <c r="C92" s="24"/>
      <c r="D92" s="4"/>
      <c r="E92" s="25"/>
      <c r="F92" s="26"/>
      <c r="G92" s="4"/>
      <c r="H92" s="27"/>
      <c r="I92" s="28"/>
      <c r="J92" s="4"/>
      <c r="K92" s="28"/>
      <c r="L92" s="28"/>
      <c r="M92" s="4"/>
      <c r="N92" s="28"/>
      <c r="O92" s="28"/>
      <c r="P92" s="28"/>
      <c r="Q92" s="2"/>
      <c r="R92" s="2"/>
    </row>
    <row r="93" spans="1:18" s="1" customFormat="1" ht="21" x14ac:dyDescent="0.35">
      <c r="A93" s="4"/>
      <c r="B93" s="196" t="s">
        <v>9</v>
      </c>
      <c r="C93" s="197"/>
      <c r="D93" s="4"/>
      <c r="E93" s="184" t="s">
        <v>4</v>
      </c>
      <c r="F93" s="186"/>
      <c r="G93" s="29"/>
      <c r="H93" s="184" t="s">
        <v>5</v>
      </c>
      <c r="I93" s="185"/>
      <c r="J93" s="4"/>
      <c r="K93" s="184" t="s">
        <v>14</v>
      </c>
      <c r="L93" s="186"/>
      <c r="M93" s="11"/>
      <c r="N93" s="187" t="s">
        <v>16</v>
      </c>
      <c r="O93" s="188"/>
      <c r="P93" s="189"/>
      <c r="Q93" s="2"/>
      <c r="R93" s="2"/>
    </row>
    <row r="94" spans="1:18" s="1" customFormat="1" ht="21" x14ac:dyDescent="0.35">
      <c r="A94" s="4"/>
      <c r="B94" s="198" t="s">
        <v>12</v>
      </c>
      <c r="C94" s="31" t="s">
        <v>6</v>
      </c>
      <c r="D94" s="4"/>
      <c r="E94" s="41" t="s">
        <v>7</v>
      </c>
      <c r="F94" s="42" t="s">
        <v>8</v>
      </c>
      <c r="G94" s="4"/>
      <c r="H94" s="14" t="s">
        <v>7</v>
      </c>
      <c r="I94" s="16" t="s">
        <v>8</v>
      </c>
      <c r="J94" s="4"/>
      <c r="K94" s="41" t="s">
        <v>7</v>
      </c>
      <c r="L94" s="58" t="s">
        <v>8</v>
      </c>
      <c r="M94" s="4"/>
      <c r="N94" s="169" t="s">
        <v>7</v>
      </c>
      <c r="O94" s="179"/>
      <c r="P94" s="55" t="s">
        <v>8</v>
      </c>
      <c r="Q94" s="2"/>
      <c r="R94" s="2"/>
    </row>
    <row r="95" spans="1:18" s="1" customFormat="1" ht="21" x14ac:dyDescent="0.35">
      <c r="A95" s="4"/>
      <c r="B95" s="199"/>
      <c r="C95" s="33">
        <v>0.4</v>
      </c>
      <c r="D95" s="4"/>
      <c r="E95" s="56">
        <f>N95-H95</f>
        <v>2.4000000000000002E-3</v>
      </c>
      <c r="F95" s="57">
        <f>C87*E95</f>
        <v>12.000000000000002</v>
      </c>
      <c r="G95" s="4"/>
      <c r="H95" s="20">
        <f>N95*C95</f>
        <v>1.6000000000000001E-3</v>
      </c>
      <c r="I95" s="21">
        <f>C87*H95</f>
        <v>8</v>
      </c>
      <c r="J95" s="4"/>
      <c r="K95" s="59" t="s">
        <v>0</v>
      </c>
      <c r="L95" s="60" t="s">
        <v>0</v>
      </c>
      <c r="M95" s="4"/>
      <c r="N95" s="171">
        <f>P87</f>
        <v>4.0000000000000001E-3</v>
      </c>
      <c r="O95" s="172"/>
      <c r="P95" s="61">
        <f>C87*N95</f>
        <v>20</v>
      </c>
      <c r="Q95" s="2"/>
      <c r="R95" s="2"/>
    </row>
    <row r="96" spans="1:18" s="1" customFormat="1" ht="21" x14ac:dyDescent="0.35">
      <c r="A96" s="4"/>
      <c r="B96" s="39"/>
      <c r="C96" s="24"/>
      <c r="D96" s="4"/>
      <c r="E96" s="28"/>
      <c r="F96" s="26"/>
      <c r="G96" s="4"/>
      <c r="H96" s="40"/>
      <c r="I96" s="28"/>
      <c r="J96" s="4"/>
      <c r="K96" s="28"/>
      <c r="L96" s="62"/>
      <c r="M96" s="4"/>
      <c r="N96" s="28"/>
      <c r="O96" s="28"/>
      <c r="P96" s="28"/>
      <c r="Q96" s="2"/>
      <c r="R96" s="2"/>
    </row>
    <row r="97" spans="1:18" s="1" customFormat="1" ht="21" x14ac:dyDescent="0.35">
      <c r="A97" s="4"/>
      <c r="B97" s="196" t="s">
        <v>1</v>
      </c>
      <c r="C97" s="197"/>
      <c r="D97" s="4"/>
      <c r="E97" s="184" t="s">
        <v>4</v>
      </c>
      <c r="F97" s="185"/>
      <c r="G97" s="4"/>
      <c r="H97" s="184" t="s">
        <v>5</v>
      </c>
      <c r="I97" s="185"/>
      <c r="J97" s="4"/>
      <c r="K97" s="184" t="s">
        <v>14</v>
      </c>
      <c r="L97" s="185"/>
      <c r="M97" s="4"/>
      <c r="N97" s="187" t="s">
        <v>1</v>
      </c>
      <c r="O97" s="188"/>
      <c r="P97" s="189"/>
      <c r="Q97" s="2"/>
      <c r="R97" s="2"/>
    </row>
    <row r="98" spans="1:18" s="1" customFormat="1" ht="21" x14ac:dyDescent="0.35">
      <c r="A98" s="4"/>
      <c r="B98" s="190" t="s">
        <v>12</v>
      </c>
      <c r="C98" s="191"/>
      <c r="D98" s="4"/>
      <c r="E98" s="14" t="s">
        <v>7</v>
      </c>
      <c r="F98" s="15" t="s">
        <v>8</v>
      </c>
      <c r="G98" s="4"/>
      <c r="H98" s="14" t="s">
        <v>7</v>
      </c>
      <c r="I98" s="16" t="s">
        <v>8</v>
      </c>
      <c r="J98" s="4"/>
      <c r="K98" s="175" t="s">
        <v>21</v>
      </c>
      <c r="L98" s="177">
        <v>3236.8</v>
      </c>
      <c r="M98" s="4"/>
      <c r="N98" s="17" t="s">
        <v>7</v>
      </c>
      <c r="O98" s="63"/>
      <c r="P98" s="64" t="s">
        <v>8</v>
      </c>
      <c r="Q98" s="2"/>
      <c r="R98" s="2"/>
    </row>
    <row r="99" spans="1:18" s="1" customFormat="1" ht="21" x14ac:dyDescent="0.35">
      <c r="A99" s="4"/>
      <c r="B99" s="192"/>
      <c r="C99" s="193"/>
      <c r="D99" s="4"/>
      <c r="E99" s="20">
        <f>SUM(E91,E95)</f>
        <v>1.6399999999999998E-2</v>
      </c>
      <c r="F99" s="21">
        <f>SUM(F91,F95)</f>
        <v>81.999999999999986</v>
      </c>
      <c r="G99" s="4"/>
      <c r="H99" s="20">
        <f>SUM(H91,H95)</f>
        <v>9.6000000000000009E-3</v>
      </c>
      <c r="I99" s="21">
        <f>SUM(I91,I95)</f>
        <v>48</v>
      </c>
      <c r="J99" s="4"/>
      <c r="K99" s="176"/>
      <c r="L99" s="178"/>
      <c r="M99" s="4"/>
      <c r="N99" s="171">
        <f>SUM(E99,H99,K99)</f>
        <v>2.5999999999999999E-2</v>
      </c>
      <c r="O99" s="172"/>
      <c r="P99" s="35">
        <f>SUM(F99,I99,L99)</f>
        <v>130</v>
      </c>
      <c r="Q99" s="2"/>
      <c r="R99" s="2"/>
    </row>
    <row r="100" spans="1:18" s="1" customFormat="1" ht="2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2"/>
      <c r="R100" s="2"/>
    </row>
    <row r="101" spans="1:18" s="1" customFormat="1" ht="21" x14ac:dyDescent="0.35">
      <c r="A101" s="4"/>
      <c r="B101" s="65" t="s">
        <v>18</v>
      </c>
      <c r="C101" s="6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2"/>
      <c r="R101" s="2"/>
    </row>
    <row r="102" spans="1:18" s="1" customFormat="1" ht="42" x14ac:dyDescent="0.35">
      <c r="A102" s="4"/>
      <c r="B102" s="67" t="s">
        <v>22</v>
      </c>
      <c r="C102" s="6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2"/>
      <c r="R102" s="2"/>
    </row>
    <row r="103" spans="1:18" s="1" customFormat="1" ht="63" x14ac:dyDescent="0.35">
      <c r="A103" s="4"/>
      <c r="B103" s="194" t="s">
        <v>12</v>
      </c>
      <c r="C103" s="195"/>
      <c r="D103" s="4"/>
      <c r="E103" s="68" t="s">
        <v>11</v>
      </c>
      <c r="F103" s="69" t="s">
        <v>13</v>
      </c>
      <c r="G103" s="4"/>
      <c r="H103" s="68" t="s">
        <v>25</v>
      </c>
      <c r="I103" s="29"/>
      <c r="J103" s="4"/>
      <c r="K103" s="184" t="s">
        <v>19</v>
      </c>
      <c r="L103" s="186"/>
      <c r="M103" s="70"/>
      <c r="N103" s="71"/>
      <c r="O103" s="72"/>
      <c r="P103" s="69" t="s">
        <v>10</v>
      </c>
      <c r="Q103" s="2"/>
      <c r="R103" s="2"/>
    </row>
    <row r="104" spans="1:18" s="1" customFormat="1" ht="42" x14ac:dyDescent="0.35">
      <c r="A104" s="4"/>
      <c r="B104" s="51" t="s">
        <v>3</v>
      </c>
      <c r="C104" s="156">
        <v>5000</v>
      </c>
      <c r="D104" s="4"/>
      <c r="E104" s="44">
        <v>0.2</v>
      </c>
      <c r="F104" s="45">
        <v>0.02</v>
      </c>
      <c r="G104" s="4"/>
      <c r="H104" s="20">
        <v>2.1999999999999999E-2</v>
      </c>
      <c r="I104" s="46"/>
      <c r="J104" s="4"/>
      <c r="K104" s="158" t="s">
        <v>2</v>
      </c>
      <c r="L104" s="162">
        <v>0.02</v>
      </c>
      <c r="M104" s="4"/>
      <c r="N104" s="49"/>
      <c r="O104" s="50"/>
      <c r="P104" s="34">
        <f>IF((E104*L104)&lt;0,"N/A",(E104*L104))</f>
        <v>4.0000000000000001E-3</v>
      </c>
      <c r="Q104" s="2"/>
      <c r="R104" s="2"/>
    </row>
    <row r="105" spans="1:18" s="1" customFormat="1" ht="13.5" customHeight="1" x14ac:dyDescent="0.35">
      <c r="A105" s="4"/>
      <c r="B105" s="5"/>
      <c r="C105" s="5"/>
      <c r="D105" s="5"/>
      <c r="E105" s="5"/>
      <c r="F105" s="5"/>
      <c r="G105" s="5"/>
      <c r="H105" s="5"/>
      <c r="I105" s="4"/>
      <c r="J105" s="6"/>
      <c r="K105" s="5"/>
      <c r="L105" s="7"/>
      <c r="M105" s="4"/>
      <c r="N105" s="5"/>
      <c r="O105" s="5"/>
      <c r="P105" s="8"/>
      <c r="Q105" s="9"/>
      <c r="R105" s="2"/>
    </row>
    <row r="106" spans="1:18" s="1" customFormat="1" ht="21" x14ac:dyDescent="0.35">
      <c r="A106" s="4"/>
      <c r="B106" s="196" t="s">
        <v>13</v>
      </c>
      <c r="C106" s="197"/>
      <c r="D106" s="4"/>
      <c r="E106" s="184" t="s">
        <v>4</v>
      </c>
      <c r="F106" s="185"/>
      <c r="G106" s="4"/>
      <c r="H106" s="184" t="s">
        <v>5</v>
      </c>
      <c r="I106" s="185"/>
      <c r="J106" s="4"/>
      <c r="K106" s="184" t="s">
        <v>14</v>
      </c>
      <c r="L106" s="186"/>
      <c r="M106" s="11"/>
      <c r="N106" s="187" t="s">
        <v>15</v>
      </c>
      <c r="O106" s="188"/>
      <c r="P106" s="189"/>
      <c r="Q106" s="2"/>
      <c r="R106" s="2"/>
    </row>
    <row r="107" spans="1:18" s="1" customFormat="1" ht="18" customHeight="1" x14ac:dyDescent="0.35">
      <c r="A107" s="4"/>
      <c r="B107" s="198" t="s">
        <v>12</v>
      </c>
      <c r="C107" s="13" t="s">
        <v>6</v>
      </c>
      <c r="D107" s="4"/>
      <c r="E107" s="14" t="s">
        <v>7</v>
      </c>
      <c r="F107" s="15" t="s">
        <v>8</v>
      </c>
      <c r="G107" s="4"/>
      <c r="H107" s="14" t="s">
        <v>7</v>
      </c>
      <c r="I107" s="16" t="s">
        <v>8</v>
      </c>
      <c r="J107" s="4"/>
      <c r="K107" s="175" t="s">
        <v>21</v>
      </c>
      <c r="L107" s="177">
        <v>3236.8</v>
      </c>
      <c r="M107" s="4"/>
      <c r="N107" s="180" t="s">
        <v>7</v>
      </c>
      <c r="O107" s="225"/>
      <c r="P107" s="18" t="s">
        <v>8</v>
      </c>
      <c r="Q107" s="2"/>
      <c r="R107" s="2"/>
    </row>
    <row r="108" spans="1:18" s="1" customFormat="1" ht="21" x14ac:dyDescent="0.35">
      <c r="A108" s="4"/>
      <c r="B108" s="199"/>
      <c r="C108" s="19">
        <v>0.4</v>
      </c>
      <c r="D108" s="4"/>
      <c r="E108" s="20">
        <f>N108-H108</f>
        <v>1.3999999999999999E-2</v>
      </c>
      <c r="F108" s="21">
        <f>C104*E108</f>
        <v>69.999999999999986</v>
      </c>
      <c r="G108" s="4"/>
      <c r="H108" s="20">
        <f>F104*C108</f>
        <v>8.0000000000000002E-3</v>
      </c>
      <c r="I108" s="21">
        <f>C104*H108</f>
        <v>40</v>
      </c>
      <c r="J108" s="4"/>
      <c r="K108" s="176"/>
      <c r="L108" s="178"/>
      <c r="M108" s="4"/>
      <c r="N108" s="171">
        <f>H104</f>
        <v>2.1999999999999999E-2</v>
      </c>
      <c r="O108" s="172"/>
      <c r="P108" s="21">
        <f>C104*N108</f>
        <v>110</v>
      </c>
      <c r="Q108" s="2"/>
      <c r="R108" s="2"/>
    </row>
    <row r="109" spans="1:18" s="1" customFormat="1" ht="21" x14ac:dyDescent="0.35">
      <c r="A109" s="4"/>
      <c r="B109" s="23"/>
      <c r="C109" s="24"/>
      <c r="D109" s="4"/>
      <c r="E109" s="25"/>
      <c r="F109" s="26"/>
      <c r="G109" s="4"/>
      <c r="H109" s="27"/>
      <c r="I109" s="28"/>
      <c r="J109" s="4"/>
      <c r="K109" s="28"/>
      <c r="L109" s="28"/>
      <c r="M109" s="4"/>
      <c r="N109" s="28"/>
      <c r="O109" s="28"/>
      <c r="P109" s="28"/>
      <c r="Q109" s="2"/>
      <c r="R109" s="2"/>
    </row>
    <row r="110" spans="1:18" s="1" customFormat="1" ht="21" x14ac:dyDescent="0.35">
      <c r="A110" s="4"/>
      <c r="B110" s="218" t="s">
        <v>9</v>
      </c>
      <c r="C110" s="197"/>
      <c r="D110" s="4"/>
      <c r="E110" s="184" t="s">
        <v>4</v>
      </c>
      <c r="F110" s="186"/>
      <c r="G110" s="29"/>
      <c r="H110" s="184" t="s">
        <v>5</v>
      </c>
      <c r="I110" s="185"/>
      <c r="J110" s="4"/>
      <c r="K110" s="184" t="s">
        <v>14</v>
      </c>
      <c r="L110" s="186"/>
      <c r="M110" s="11"/>
      <c r="N110" s="187" t="s">
        <v>16</v>
      </c>
      <c r="O110" s="188"/>
      <c r="P110" s="188"/>
      <c r="Q110" s="30"/>
      <c r="R110" s="2"/>
    </row>
    <row r="111" spans="1:18" s="1" customFormat="1" ht="21" x14ac:dyDescent="0.35">
      <c r="A111" s="4"/>
      <c r="B111" s="198" t="s">
        <v>12</v>
      </c>
      <c r="C111" s="31" t="s">
        <v>6</v>
      </c>
      <c r="D111" s="4"/>
      <c r="E111" s="14" t="s">
        <v>7</v>
      </c>
      <c r="F111" s="15" t="s">
        <v>8</v>
      </c>
      <c r="G111" s="4"/>
      <c r="H111" s="14" t="s">
        <v>7</v>
      </c>
      <c r="I111" s="32" t="s">
        <v>8</v>
      </c>
      <c r="J111" s="4"/>
      <c r="K111" s="14" t="s">
        <v>7</v>
      </c>
      <c r="L111" s="16" t="s">
        <v>8</v>
      </c>
      <c r="M111" s="4"/>
      <c r="N111" s="180" t="s">
        <v>7</v>
      </c>
      <c r="O111" s="225"/>
      <c r="P111" s="18" t="s">
        <v>8</v>
      </c>
      <c r="Q111" s="2"/>
      <c r="R111" s="2"/>
    </row>
    <row r="112" spans="1:18" s="1" customFormat="1" ht="21" x14ac:dyDescent="0.35">
      <c r="A112" s="4"/>
      <c r="B112" s="199"/>
      <c r="C112" s="33">
        <v>0.4</v>
      </c>
      <c r="D112" s="4"/>
      <c r="E112" s="34">
        <f>IF(ISERROR(N112-H112),"N/A",N112-H112)</f>
        <v>2.4000000000000002E-3</v>
      </c>
      <c r="F112" s="20">
        <f>IF(ISERROR(P112-I112),"N/A",P112-I112)</f>
        <v>66</v>
      </c>
      <c r="G112" s="4"/>
      <c r="H112" s="20">
        <f>IF(ISERROR(C112*N112),"N/A",C112*N112)</f>
        <v>1.6000000000000001E-3</v>
      </c>
      <c r="I112" s="35">
        <f>IF(ISERROR(C112*P112),"N/A",C112*P112)</f>
        <v>44</v>
      </c>
      <c r="J112" s="36"/>
      <c r="K112" s="37" t="s">
        <v>0</v>
      </c>
      <c r="L112" s="38" t="s">
        <v>0</v>
      </c>
      <c r="M112" s="4"/>
      <c r="N112" s="171">
        <f>IF((P104)&lt;0,"N/A",P104)</f>
        <v>4.0000000000000001E-3</v>
      </c>
      <c r="O112" s="172"/>
      <c r="P112" s="21">
        <f>IF(ISNUMBER(N112),(C104*N108),"N/A")</f>
        <v>110</v>
      </c>
      <c r="Q112" s="2"/>
      <c r="R112" s="2"/>
    </row>
    <row r="113" spans="1:18" s="1" customFormat="1" ht="21" x14ac:dyDescent="0.35">
      <c r="A113" s="4"/>
      <c r="B113" s="39"/>
      <c r="C113" s="24"/>
      <c r="D113" s="4"/>
      <c r="E113" s="28"/>
      <c r="F113" s="26"/>
      <c r="G113" s="4"/>
      <c r="H113" s="40"/>
      <c r="I113" s="28"/>
      <c r="J113" s="4"/>
      <c r="K113" s="28"/>
      <c r="L113" s="28"/>
      <c r="M113" s="4"/>
      <c r="N113" s="28"/>
      <c r="O113" s="28"/>
      <c r="P113" s="28"/>
      <c r="Q113" s="2"/>
      <c r="R113" s="2"/>
    </row>
    <row r="114" spans="1:18" s="1" customFormat="1" ht="21" x14ac:dyDescent="0.35">
      <c r="A114" s="4"/>
      <c r="B114" s="196" t="s">
        <v>1</v>
      </c>
      <c r="C114" s="197"/>
      <c r="D114" s="4"/>
      <c r="E114" s="184" t="s">
        <v>4</v>
      </c>
      <c r="F114" s="185"/>
      <c r="G114" s="4"/>
      <c r="H114" s="184" t="s">
        <v>5</v>
      </c>
      <c r="I114" s="185"/>
      <c r="J114" s="4"/>
      <c r="K114" s="184" t="s">
        <v>14</v>
      </c>
      <c r="L114" s="186"/>
      <c r="M114" s="11"/>
      <c r="N114" s="187" t="s">
        <v>1</v>
      </c>
      <c r="O114" s="188"/>
      <c r="P114" s="189"/>
      <c r="Q114" s="2"/>
      <c r="R114" s="2"/>
    </row>
    <row r="115" spans="1:18" s="1" customFormat="1" ht="21" x14ac:dyDescent="0.35">
      <c r="A115" s="4"/>
      <c r="B115" s="190" t="s">
        <v>12</v>
      </c>
      <c r="C115" s="191"/>
      <c r="D115" s="4"/>
      <c r="E115" s="41" t="s">
        <v>7</v>
      </c>
      <c r="F115" s="42" t="s">
        <v>8</v>
      </c>
      <c r="G115" s="4"/>
      <c r="H115" s="14" t="s">
        <v>7</v>
      </c>
      <c r="I115" s="16" t="s">
        <v>8</v>
      </c>
      <c r="J115" s="4"/>
      <c r="K115" s="175" t="s">
        <v>21</v>
      </c>
      <c r="L115" s="177">
        <v>3236.8</v>
      </c>
      <c r="M115" s="4"/>
      <c r="N115" s="169" t="s">
        <v>7</v>
      </c>
      <c r="O115" s="179"/>
      <c r="P115" s="18" t="s">
        <v>8</v>
      </c>
      <c r="Q115" s="2"/>
      <c r="R115" s="2"/>
    </row>
    <row r="116" spans="1:18" s="1" customFormat="1" ht="21" x14ac:dyDescent="0.35">
      <c r="A116" s="4"/>
      <c r="B116" s="192"/>
      <c r="C116" s="193"/>
      <c r="D116" s="4"/>
      <c r="E116" s="20">
        <f>SUM(E108,E112)</f>
        <v>1.6399999999999998E-2</v>
      </c>
      <c r="F116" s="21">
        <f>SUM(F108,F112)</f>
        <v>136</v>
      </c>
      <c r="G116" s="4"/>
      <c r="H116" s="20">
        <f>SUM(H108,H112)</f>
        <v>9.6000000000000009E-3</v>
      </c>
      <c r="I116" s="21">
        <f>SUM(I108,I112)</f>
        <v>84</v>
      </c>
      <c r="J116" s="4"/>
      <c r="K116" s="176"/>
      <c r="L116" s="178"/>
      <c r="M116" s="4"/>
      <c r="N116" s="171">
        <f>SUM(E116,H116,K116)</f>
        <v>2.5999999999999999E-2</v>
      </c>
      <c r="O116" s="172"/>
      <c r="P116" s="21">
        <f>SUM(F116,I116,L116)</f>
        <v>220</v>
      </c>
      <c r="Q116" s="2"/>
      <c r="R116" s="2"/>
    </row>
    <row r="117" spans="1:18" s="1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1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1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1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1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8" s="1" customFormat="1" x14ac:dyDescent="0.25"/>
    <row r="123" spans="1:18" s="1" customFormat="1" x14ac:dyDescent="0.25"/>
    <row r="124" spans="1:18" s="1" customFormat="1" x14ac:dyDescent="0.25"/>
    <row r="125" spans="1:18" s="1" customFormat="1" x14ac:dyDescent="0.25"/>
    <row r="126" spans="1:18" s="1" customFormat="1" x14ac:dyDescent="0.25"/>
    <row r="127" spans="1:18" s="1" customFormat="1" x14ac:dyDescent="0.25"/>
    <row r="128" spans="1:1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</sheetData>
  <sheetProtection algorithmName="SHA-512" hashValue="5dJkLt0RDq3AEXVU7+Jk5kf2KZsjQMEeVqZYAF9GJa4DpGu9gFu8N0FTljq4KiFWuW3ogOtOJpLzZAXwq6fKfg==" saltValue="spoi2ij/NfSyAqcJTNWIow==" spinCount="100000" sheet="1" objects="1" scenarios="1"/>
  <mergeCells count="174">
    <mergeCell ref="K115:K116"/>
    <mergeCell ref="L115:L116"/>
    <mergeCell ref="K24:K25"/>
    <mergeCell ref="L24:L25"/>
    <mergeCell ref="K42:K43"/>
    <mergeCell ref="L42:L43"/>
    <mergeCell ref="K62:K63"/>
    <mergeCell ref="L62:L63"/>
    <mergeCell ref="K79:K80"/>
    <mergeCell ref="L79:L80"/>
    <mergeCell ref="K98:K99"/>
    <mergeCell ref="L98:L99"/>
    <mergeCell ref="B98:C99"/>
    <mergeCell ref="B103:C103"/>
    <mergeCell ref="K103:L103"/>
    <mergeCell ref="B106:C106"/>
    <mergeCell ref="E106:F106"/>
    <mergeCell ref="H106:I106"/>
    <mergeCell ref="K106:L106"/>
    <mergeCell ref="N106:P106"/>
    <mergeCell ref="B115:C116"/>
    <mergeCell ref="N110:P110"/>
    <mergeCell ref="B111:B112"/>
    <mergeCell ref="B114:C114"/>
    <mergeCell ref="E114:F114"/>
    <mergeCell ref="H114:I114"/>
    <mergeCell ref="K114:L114"/>
    <mergeCell ref="N114:P114"/>
    <mergeCell ref="B107:B108"/>
    <mergeCell ref="B110:C110"/>
    <mergeCell ref="E110:F110"/>
    <mergeCell ref="H110:I110"/>
    <mergeCell ref="K110:L110"/>
    <mergeCell ref="N107:O107"/>
    <mergeCell ref="N111:O111"/>
    <mergeCell ref="N115:O115"/>
    <mergeCell ref="E53:F53"/>
    <mergeCell ref="E57:F57"/>
    <mergeCell ref="B94:B95"/>
    <mergeCell ref="B97:C97"/>
    <mergeCell ref="E97:F97"/>
    <mergeCell ref="H97:I97"/>
    <mergeCell ref="K97:L97"/>
    <mergeCell ref="N89:P89"/>
    <mergeCell ref="B90:B91"/>
    <mergeCell ref="B93:C93"/>
    <mergeCell ref="E93:F93"/>
    <mergeCell ref="H93:I93"/>
    <mergeCell ref="K93:L93"/>
    <mergeCell ref="N93:P93"/>
    <mergeCell ref="N97:P97"/>
    <mergeCell ref="N90:O90"/>
    <mergeCell ref="N94:O94"/>
    <mergeCell ref="N76:O76"/>
    <mergeCell ref="N63:O63"/>
    <mergeCell ref="K71:K72"/>
    <mergeCell ref="L71:L72"/>
    <mergeCell ref="N72:O72"/>
    <mergeCell ref="B61:C61"/>
    <mergeCell ref="E33:F33"/>
    <mergeCell ref="B30:C30"/>
    <mergeCell ref="B33:C33"/>
    <mergeCell ref="B86:C86"/>
    <mergeCell ref="K86:L86"/>
    <mergeCell ref="B89:C89"/>
    <mergeCell ref="E89:F89"/>
    <mergeCell ref="H89:I89"/>
    <mergeCell ref="K89:L89"/>
    <mergeCell ref="E37:F37"/>
    <mergeCell ref="E41:F41"/>
    <mergeCell ref="H37:I37"/>
    <mergeCell ref="H41:I41"/>
    <mergeCell ref="B38:B39"/>
    <mergeCell ref="B41:C41"/>
    <mergeCell ref="B75:B76"/>
    <mergeCell ref="B78:C78"/>
    <mergeCell ref="B42:C43"/>
    <mergeCell ref="B71:B72"/>
    <mergeCell ref="B74:C74"/>
    <mergeCell ref="K50:L50"/>
    <mergeCell ref="K53:L53"/>
    <mergeCell ref="K57:L57"/>
    <mergeCell ref="K61:L61"/>
    <mergeCell ref="B12:C12"/>
    <mergeCell ref="B15:C15"/>
    <mergeCell ref="B16:B17"/>
    <mergeCell ref="B18:C18"/>
    <mergeCell ref="K12:L12"/>
    <mergeCell ref="K15:L15"/>
    <mergeCell ref="K19:L19"/>
    <mergeCell ref="K23:L23"/>
    <mergeCell ref="B19:C19"/>
    <mergeCell ref="B20:B21"/>
    <mergeCell ref="B23:C23"/>
    <mergeCell ref="E15:F15"/>
    <mergeCell ref="E19:F19"/>
    <mergeCell ref="E23:F23"/>
    <mergeCell ref="H15:I15"/>
    <mergeCell ref="H19:I19"/>
    <mergeCell ref="H23:I23"/>
    <mergeCell ref="K16:K17"/>
    <mergeCell ref="L16:L17"/>
    <mergeCell ref="B37:C37"/>
    <mergeCell ref="K37:L37"/>
    <mergeCell ref="K41:L41"/>
    <mergeCell ref="N17:O17"/>
    <mergeCell ref="N21:O21"/>
    <mergeCell ref="B58:B59"/>
    <mergeCell ref="N55:O55"/>
    <mergeCell ref="K54:K55"/>
    <mergeCell ref="L54:L55"/>
    <mergeCell ref="N59:O59"/>
    <mergeCell ref="B24:C25"/>
    <mergeCell ref="N25:O25"/>
    <mergeCell ref="K33:L33"/>
    <mergeCell ref="H33:I33"/>
    <mergeCell ref="K30:L30"/>
    <mergeCell ref="N37:P37"/>
    <mergeCell ref="N41:P41"/>
    <mergeCell ref="N19:P19"/>
    <mergeCell ref="N23:P23"/>
    <mergeCell ref="N33:P33"/>
    <mergeCell ref="N39:O39"/>
    <mergeCell ref="N35:O35"/>
    <mergeCell ref="K34:K35"/>
    <mergeCell ref="L34:L35"/>
    <mergeCell ref="N15:P15"/>
    <mergeCell ref="H78:I78"/>
    <mergeCell ref="B79:C80"/>
    <mergeCell ref="N53:P53"/>
    <mergeCell ref="N57:P57"/>
    <mergeCell ref="N61:P61"/>
    <mergeCell ref="B67:C67"/>
    <mergeCell ref="B70:C70"/>
    <mergeCell ref="E70:F70"/>
    <mergeCell ref="N70:P70"/>
    <mergeCell ref="H53:I53"/>
    <mergeCell ref="H57:I57"/>
    <mergeCell ref="H61:I61"/>
    <mergeCell ref="N74:P74"/>
    <mergeCell ref="N78:P78"/>
    <mergeCell ref="K67:L67"/>
    <mergeCell ref="K70:L70"/>
    <mergeCell ref="B62:C63"/>
    <mergeCell ref="E61:F61"/>
    <mergeCell ref="B50:C50"/>
    <mergeCell ref="B53:C53"/>
    <mergeCell ref="B54:B55"/>
    <mergeCell ref="B57:C57"/>
    <mergeCell ref="B34:B35"/>
    <mergeCell ref="B7:P8"/>
    <mergeCell ref="N20:O20"/>
    <mergeCell ref="N16:O16"/>
    <mergeCell ref="N112:O112"/>
    <mergeCell ref="N116:O116"/>
    <mergeCell ref="N80:O80"/>
    <mergeCell ref="K107:K108"/>
    <mergeCell ref="L107:L108"/>
    <mergeCell ref="K90:K91"/>
    <mergeCell ref="L90:L91"/>
    <mergeCell ref="N91:O91"/>
    <mergeCell ref="N95:O95"/>
    <mergeCell ref="N99:O99"/>
    <mergeCell ref="N108:O108"/>
    <mergeCell ref="N79:O79"/>
    <mergeCell ref="N71:O71"/>
    <mergeCell ref="N75:O75"/>
    <mergeCell ref="K60:L60"/>
    <mergeCell ref="K74:L74"/>
    <mergeCell ref="K78:L78"/>
    <mergeCell ref="E74:F74"/>
    <mergeCell ref="E78:F78"/>
    <mergeCell ref="H70:I70"/>
    <mergeCell ref="H74:I7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roperties xmlns="http://www.imanage.com/work/xmlschema">
  <documentid>DOCS!8057866.2</documentid>
  <senderid>VALERIA.SIQUEIRA</senderid>
  <senderemail>VALERIA.SIQUEIRA@CEPEDA.LAW</senderemail>
  <lastmodified>2025-01-07T11:17:11.0000000-03:00</lastmodified>
  <database>DOCS</database>
</properti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284BE-1E83-47F8-9E54-5E0F91C012CF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Armor Axe FIC FIM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2024-12-03T17:13:07Z</cp:lastPrinted>
  <dcterms:created xsi:type="dcterms:W3CDTF">2024-12-03T12:20:43Z</dcterms:created>
  <dcterms:modified xsi:type="dcterms:W3CDTF">2025-06-04T13:30:58Z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