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13_ncr:1_{1ADB7A4B-32BB-4760-968D-0E0CA93ABAD0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Armor Sword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57" i="1"/>
  <c r="H37" i="1"/>
  <c r="E37" i="1"/>
  <c r="H74" i="1"/>
  <c r="O37" i="1"/>
  <c r="E17" i="1"/>
  <c r="N74" i="1"/>
  <c r="N57" i="1"/>
  <c r="N37" i="1"/>
  <c r="N17" i="1"/>
  <c r="E57" i="1" l="1"/>
  <c r="F70" i="1"/>
  <c r="O33" i="1"/>
  <c r="O70" i="1"/>
  <c r="N78" i="1" s="1"/>
  <c r="N41" i="1" l="1"/>
  <c r="O41" i="1" s="1"/>
  <c r="O74" i="1"/>
  <c r="O78" i="1" l="1"/>
  <c r="I78" i="1" s="1"/>
  <c r="H78" i="1"/>
  <c r="E78" i="1" s="1"/>
  <c r="O53" i="1"/>
  <c r="N61" i="1" s="1"/>
  <c r="O57" i="1"/>
  <c r="I57" i="1"/>
  <c r="I74" i="1" l="1"/>
  <c r="I82" i="1" s="1"/>
  <c r="E74" i="1"/>
  <c r="F74" i="1" s="1"/>
  <c r="I37" i="1"/>
  <c r="F37" i="1"/>
  <c r="F78" i="1"/>
  <c r="H82" i="1"/>
  <c r="F57" i="1"/>
  <c r="O61" i="1" l="1"/>
  <c r="H61" i="1"/>
  <c r="I41" i="1"/>
  <c r="H41" i="1"/>
  <c r="E41" i="1" s="1"/>
  <c r="E45" i="1" s="1"/>
  <c r="F82" i="1"/>
  <c r="O82" i="1" s="1"/>
  <c r="E82" i="1"/>
  <c r="N82" i="1" s="1"/>
  <c r="O17" i="1"/>
  <c r="O13" i="1"/>
  <c r="N21" i="1" s="1"/>
  <c r="I17" i="1"/>
  <c r="H21" i="1" l="1"/>
  <c r="E21" i="1"/>
  <c r="I61" i="1"/>
  <c r="I65" i="1" s="1"/>
  <c r="H65" i="1"/>
  <c r="E61" i="1"/>
  <c r="F41" i="1"/>
  <c r="F45" i="1" s="1"/>
  <c r="I45" i="1"/>
  <c r="H45" i="1"/>
  <c r="N45" i="1" s="1"/>
  <c r="H25" i="1"/>
  <c r="O21" i="1"/>
  <c r="O45" i="1" l="1"/>
  <c r="F21" i="1"/>
  <c r="I21" i="1"/>
  <c r="I25" i="1" s="1"/>
  <c r="F17" i="1"/>
  <c r="E25" i="1"/>
  <c r="N25" i="1" s="1"/>
  <c r="F61" i="1"/>
  <c r="F65" i="1" s="1"/>
  <c r="O65" i="1" s="1"/>
  <c r="E65" i="1"/>
  <c r="N65" i="1" s="1"/>
  <c r="F25" i="1" l="1"/>
  <c r="O25" i="1" s="1"/>
</calcChain>
</file>

<file path=xl/sharedStrings.xml><?xml version="1.0" encoding="utf-8"?>
<sst xmlns="http://schemas.openxmlformats.org/spreadsheetml/2006/main" count="219" uniqueCount="27">
  <si>
    <t>N/A</t>
  </si>
  <si>
    <t>Taxa Total</t>
  </si>
  <si>
    <t>Simulação de Cenário</t>
  </si>
  <si>
    <t>Investimento</t>
  </si>
  <si>
    <t>Remuneração dos Prestadores de Serviço</t>
  </si>
  <si>
    <t>Gestor</t>
  </si>
  <si>
    <t>Distribuidor</t>
  </si>
  <si>
    <t>Rateio</t>
  </si>
  <si>
    <t>% do PL</t>
  </si>
  <si>
    <t>$</t>
  </si>
  <si>
    <t>Taxa de Performance</t>
  </si>
  <si>
    <t>Performance Fundo</t>
  </si>
  <si>
    <t xml:space="preserve"> CVM - Cenário</t>
  </si>
  <si>
    <t>Taxa de Administração</t>
  </si>
  <si>
    <t>Administrador</t>
  </si>
  <si>
    <t>Taxa Total de Administração</t>
  </si>
  <si>
    <t>Taxa Total de Performance</t>
  </si>
  <si>
    <t>Distribuidor 1</t>
  </si>
  <si>
    <t>Distribuidor 2</t>
  </si>
  <si>
    <t>Rentabilidade do Fundo referente ao Indexador</t>
  </si>
  <si>
    <t>Armor Sword FIC FIM</t>
  </si>
  <si>
    <t>Simulações de Cenários em Fundos de Varejo</t>
  </si>
  <si>
    <t>REM. FIXA POR FUNDO</t>
  </si>
  <si>
    <t xml:space="preserve">Taxa de Administração </t>
  </si>
  <si>
    <r>
      <t xml:space="preserve">Cenário </t>
    </r>
    <r>
      <rPr>
        <b/>
        <sz val="16"/>
        <color rgb="FFFF0000"/>
        <rFont val="Calibri"/>
        <family val="2"/>
      </rPr>
      <t>sem</t>
    </r>
    <r>
      <rPr>
        <b/>
        <sz val="16"/>
        <rFont val="Calibri"/>
        <family val="2"/>
      </rPr>
      <t xml:space="preserve"> Apropriação de Taxa de Performance</t>
    </r>
  </si>
  <si>
    <r>
      <t xml:space="preserve">Cenário </t>
    </r>
    <r>
      <rPr>
        <b/>
        <sz val="16"/>
        <color rgb="FFFF0000"/>
        <rFont val="Calibri"/>
        <family val="2"/>
      </rPr>
      <t>com</t>
    </r>
    <r>
      <rPr>
        <b/>
        <sz val="16"/>
        <rFont val="Calibri"/>
        <family val="2"/>
      </rPr>
      <t xml:space="preserve"> Apropriação de Taxa de Performance</t>
    </r>
  </si>
  <si>
    <t>Taxa de administração máxima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</si>
</sst>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%"/>
    <numFmt numFmtId="166" formatCode="_-[$R$-416]\ * #,##0.00_-;\-[$R$-416]\ * #,##0.00_-;_-[$R$-416]\ * &quot;-&quot;??_-;_-@_-"/>
    <numFmt numFmtId="167" formatCode="&quot;R$&quot;\ 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Calibri"/>
      <family val="2"/>
    </font>
    <font>
      <sz val="16"/>
      <color theme="0"/>
      <name val="Calibri"/>
      <family val="2"/>
    </font>
    <font>
      <sz val="16"/>
      <color theme="1"/>
      <name val="Calibri"/>
      <family val="2"/>
    </font>
    <font>
      <b/>
      <sz val="16"/>
      <color theme="0"/>
      <name val="Calibri"/>
      <family val="2"/>
    </font>
    <font>
      <sz val="16"/>
      <name val="Calibri"/>
      <family val="2"/>
    </font>
    <font>
      <sz val="16"/>
      <color theme="0" tint="-0.249977111117893"/>
      <name val="Calibri"/>
      <family val="2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sz val="16"/>
      <color theme="0" tint="-0.34998626667073579"/>
      <name val="Aptos Narrow"/>
      <family val="2"/>
      <scheme val="minor"/>
    </font>
    <font>
      <sz val="24"/>
      <color theme="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rgb="FF589593"/>
        <bgColor indexed="64"/>
      </patternFill>
    </fill>
    <fill>
      <patternFill patternType="solid">
        <fgColor rgb="FFA9CBCA"/>
        <bgColor indexed="64"/>
      </patternFill>
    </fill>
    <fill>
      <patternFill patternType="solid">
        <fgColor rgb="FFFF6C02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5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164" fontId="3" fillId="8" borderId="11" xfId="0" applyNumberFormat="1" applyFont="1" applyFill="1" applyBorder="1" applyAlignment="1" applyProtection="1">
      <alignment horizontal="left" vertical="center" wrapText="1"/>
      <protection locked="0"/>
    </xf>
    <xf numFmtId="9" fontId="6" fillId="4" borderId="17" xfId="1" applyFont="1" applyFill="1" applyBorder="1" applyAlignment="1" applyProtection="1">
      <alignment horizontal="left" vertical="center" wrapText="1"/>
    </xf>
    <xf numFmtId="9" fontId="5" fillId="8" borderId="39" xfId="0" applyNumberFormat="1" applyFont="1" applyFill="1" applyBorder="1" applyAlignment="1" applyProtection="1">
      <alignment horizontal="left" vertical="center" wrapText="1"/>
      <protection locked="0"/>
    </xf>
    <xf numFmtId="9" fontId="5" fillId="8" borderId="11" xfId="0" applyNumberFormat="1" applyFont="1" applyFill="1" applyBorder="1" applyAlignment="1" applyProtection="1">
      <alignment horizontal="left" vertical="center" wrapText="1"/>
      <protection locked="0"/>
    </xf>
    <xf numFmtId="165" fontId="5" fillId="8" borderId="6" xfId="0" applyNumberFormat="1" applyFont="1" applyFill="1" applyBorder="1" applyAlignment="1" applyProtection="1">
      <alignment horizontal="left" vertical="center" wrapText="1"/>
      <protection locked="0"/>
    </xf>
    <xf numFmtId="165" fontId="5" fillId="8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6" fillId="2" borderId="7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/>
    <xf numFmtId="10" fontId="6" fillId="2" borderId="31" xfId="0" applyNumberFormat="1" applyFont="1" applyFill="1" applyBorder="1" applyAlignment="1">
      <alignment horizontal="left" vertical="center" wrapText="1"/>
    </xf>
    <xf numFmtId="0" fontId="6" fillId="2" borderId="27" xfId="0" applyFont="1" applyFill="1" applyBorder="1"/>
    <xf numFmtId="0" fontId="6" fillId="2" borderId="73" xfId="0" applyFont="1" applyFill="1" applyBorder="1"/>
    <xf numFmtId="0" fontId="5" fillId="7" borderId="37" xfId="0" applyFont="1" applyFill="1" applyBorder="1" applyAlignment="1">
      <alignment horizontal="left" vertical="center" wrapText="1"/>
    </xf>
    <xf numFmtId="0" fontId="5" fillId="7" borderId="44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5" fillId="8" borderId="43" xfId="0" applyFont="1" applyFill="1" applyBorder="1" applyAlignment="1">
      <alignment horizontal="left" vertical="center" wrapText="1"/>
    </xf>
    <xf numFmtId="10" fontId="6" fillId="4" borderId="6" xfId="0" applyNumberFormat="1" applyFont="1" applyFill="1" applyBorder="1" applyAlignment="1">
      <alignment horizontal="left" vertical="center" wrapText="1"/>
    </xf>
    <xf numFmtId="10" fontId="6" fillId="4" borderId="2" xfId="0" applyNumberFormat="1" applyFont="1" applyFill="1" applyBorder="1" applyAlignment="1">
      <alignment horizontal="left" vertical="center" wrapText="1"/>
    </xf>
    <xf numFmtId="164" fontId="6" fillId="4" borderId="11" xfId="0" applyNumberFormat="1" applyFont="1" applyFill="1" applyBorder="1" applyAlignment="1">
      <alignment horizontal="left" vertical="center" wrapText="1"/>
    </xf>
    <xf numFmtId="10" fontId="6" fillId="4" borderId="38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10" fontId="6" fillId="2" borderId="0" xfId="0" applyNumberFormat="1" applyFont="1" applyFill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10" fontId="6" fillId="2" borderId="5" xfId="0" applyNumberFormat="1" applyFont="1" applyFill="1" applyBorder="1" applyAlignment="1">
      <alignment vertical="center" wrapText="1"/>
    </xf>
    <xf numFmtId="0" fontId="4" fillId="2" borderId="28" xfId="0" applyFont="1" applyFill="1" applyBorder="1"/>
    <xf numFmtId="9" fontId="6" fillId="4" borderId="6" xfId="0" applyNumberFormat="1" applyFont="1" applyFill="1" applyBorder="1" applyAlignment="1">
      <alignment horizontal="left" vertical="center" wrapText="1"/>
    </xf>
    <xf numFmtId="10" fontId="6" fillId="4" borderId="21" xfId="0" applyNumberFormat="1" applyFont="1" applyFill="1" applyBorder="1" applyAlignment="1">
      <alignment horizontal="left" vertical="center" wrapText="1"/>
    </xf>
    <xf numFmtId="164" fontId="6" fillId="4" borderId="21" xfId="0" applyNumberFormat="1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vertical="center" wrapText="1"/>
    </xf>
    <xf numFmtId="164" fontId="6" fillId="4" borderId="6" xfId="0" applyNumberFormat="1" applyFont="1" applyFill="1" applyBorder="1" applyAlignment="1">
      <alignment horizontal="left" vertical="center" wrapText="1"/>
    </xf>
    <xf numFmtId="10" fontId="6" fillId="4" borderId="45" xfId="0" applyNumberFormat="1" applyFont="1" applyFill="1" applyBorder="1" applyAlignment="1">
      <alignment horizontal="left" vertical="center" wrapText="1"/>
    </xf>
    <xf numFmtId="164" fontId="6" fillId="4" borderId="39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9" fontId="6" fillId="4" borderId="1" xfId="0" applyNumberFormat="1" applyFont="1" applyFill="1" applyBorder="1" applyAlignment="1">
      <alignment horizontal="left" vertical="center" wrapText="1"/>
    </xf>
    <xf numFmtId="10" fontId="6" fillId="4" borderId="1" xfId="0" applyNumberFormat="1" applyFont="1" applyFill="1" applyBorder="1" applyAlignment="1">
      <alignment horizontal="left" vertical="center" wrapText="1"/>
    </xf>
    <xf numFmtId="0" fontId="14" fillId="11" borderId="38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6" fillId="2" borderId="60" xfId="0" applyFont="1" applyFill="1" applyBorder="1" applyAlignment="1">
      <alignment vertical="center" wrapText="1"/>
    </xf>
    <xf numFmtId="9" fontId="6" fillId="2" borderId="61" xfId="0" applyNumberFormat="1" applyFont="1" applyFill="1" applyBorder="1" applyAlignment="1">
      <alignment horizontal="left" vertical="center" wrapText="1"/>
    </xf>
    <xf numFmtId="10" fontId="6" fillId="2" borderId="0" xfId="0" applyNumberFormat="1" applyFont="1" applyFill="1" applyAlignment="1">
      <alignment horizontal="left" vertical="center" wrapText="1"/>
    </xf>
    <xf numFmtId="0" fontId="4" fillId="2" borderId="68" xfId="0" applyFont="1" applyFill="1" applyBorder="1"/>
    <xf numFmtId="0" fontId="6" fillId="2" borderId="62" xfId="0" applyFont="1" applyFill="1" applyBorder="1"/>
    <xf numFmtId="0" fontId="5" fillId="7" borderId="41" xfId="0" applyFont="1" applyFill="1" applyBorder="1" applyAlignment="1">
      <alignment horizontal="left" vertical="center" wrapText="1"/>
    </xf>
    <xf numFmtId="0" fontId="5" fillId="7" borderId="51" xfId="0" applyFont="1" applyFill="1" applyBorder="1" applyAlignment="1">
      <alignment horizontal="left" vertical="center" wrapText="1"/>
    </xf>
    <xf numFmtId="0" fontId="5" fillId="7" borderId="47" xfId="0" applyFont="1" applyFill="1" applyBorder="1" applyAlignment="1">
      <alignment horizontal="left" vertical="center" wrapText="1"/>
    </xf>
    <xf numFmtId="0" fontId="5" fillId="8" borderId="44" xfId="0" applyFont="1" applyFill="1" applyBorder="1" applyAlignment="1">
      <alignment horizontal="left" vertical="center" wrapText="1"/>
    </xf>
    <xf numFmtId="0" fontId="6" fillId="2" borderId="41" xfId="0" applyFont="1" applyFill="1" applyBorder="1"/>
    <xf numFmtId="0" fontId="6" fillId="4" borderId="48" xfId="0" applyFont="1" applyFill="1" applyBorder="1" applyAlignment="1">
      <alignment vertical="center" wrapText="1"/>
    </xf>
    <xf numFmtId="10" fontId="6" fillId="4" borderId="46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4" fillId="2" borderId="24" xfId="0" applyFont="1" applyFill="1" applyBorder="1"/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0" fontId="6" fillId="2" borderId="3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2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9" fontId="6" fillId="4" borderId="17" xfId="0" applyNumberFormat="1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10" fontId="6" fillId="4" borderId="9" xfId="0" applyNumberFormat="1" applyFont="1" applyFill="1" applyBorder="1" applyAlignment="1">
      <alignment horizontal="left" vertical="center" wrapText="1"/>
    </xf>
    <xf numFmtId="0" fontId="6" fillId="2" borderId="19" xfId="0" applyFont="1" applyFill="1" applyBorder="1"/>
    <xf numFmtId="0" fontId="4" fillId="6" borderId="0" xfId="0" applyFont="1" applyFill="1"/>
    <xf numFmtId="0" fontId="6" fillId="6" borderId="0" xfId="0" applyFont="1" applyFill="1"/>
    <xf numFmtId="0" fontId="6" fillId="2" borderId="5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10" fontId="14" fillId="11" borderId="36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2" borderId="27" xfId="0" applyFont="1" applyFill="1" applyBorder="1"/>
    <xf numFmtId="0" fontId="5" fillId="7" borderId="77" xfId="0" applyFont="1" applyFill="1" applyBorder="1" applyAlignment="1">
      <alignment horizontal="left" vertical="center" wrapText="1"/>
    </xf>
    <xf numFmtId="0" fontId="5" fillId="8" borderId="51" xfId="0" applyFont="1" applyFill="1" applyBorder="1" applyAlignment="1">
      <alignment horizontal="left" vertical="center" wrapText="1"/>
    </xf>
    <xf numFmtId="0" fontId="5" fillId="8" borderId="53" xfId="0" applyFont="1" applyFill="1" applyBorder="1" applyAlignment="1">
      <alignment horizontal="left" vertical="center" wrapText="1"/>
    </xf>
    <xf numFmtId="0" fontId="4" fillId="2" borderId="55" xfId="0" applyFont="1" applyFill="1" applyBorder="1"/>
    <xf numFmtId="9" fontId="6" fillId="4" borderId="2" xfId="0" applyNumberFormat="1" applyFont="1" applyFill="1" applyBorder="1" applyAlignment="1">
      <alignment horizontal="left" vertical="center" wrapText="1"/>
    </xf>
    <xf numFmtId="167" fontId="6" fillId="4" borderId="11" xfId="0" applyNumberFormat="1" applyFont="1" applyFill="1" applyBorder="1" applyAlignment="1">
      <alignment horizontal="left" vertical="center" wrapText="1"/>
    </xf>
    <xf numFmtId="0" fontId="4" fillId="2" borderId="58" xfId="0" applyFont="1" applyFill="1" applyBorder="1"/>
    <xf numFmtId="0" fontId="5" fillId="8" borderId="57" xfId="0" applyFont="1" applyFill="1" applyBorder="1" applyAlignment="1">
      <alignment horizontal="left" vertical="center" wrapText="1"/>
    </xf>
    <xf numFmtId="0" fontId="4" fillId="2" borderId="59" xfId="0" applyFont="1" applyFill="1" applyBorder="1"/>
    <xf numFmtId="0" fontId="4" fillId="5" borderId="1" xfId="0" applyFont="1" applyFill="1" applyBorder="1"/>
    <xf numFmtId="0" fontId="6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4" fillId="2" borderId="20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left" vertical="center" wrapText="1"/>
    </xf>
    <xf numFmtId="0" fontId="14" fillId="11" borderId="9" xfId="0" applyFont="1" applyFill="1" applyBorder="1" applyAlignment="1">
      <alignment vertical="center" wrapText="1"/>
    </xf>
    <xf numFmtId="0" fontId="0" fillId="2" borderId="55" xfId="0" applyFill="1" applyBorder="1"/>
    <xf numFmtId="0" fontId="2" fillId="2" borderId="6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8" borderId="49" xfId="0" applyFont="1" applyFill="1" applyBorder="1" applyAlignment="1">
      <alignment horizontal="left" vertical="center" wrapText="1"/>
    </xf>
    <xf numFmtId="0" fontId="12" fillId="9" borderId="31" xfId="0" applyFont="1" applyFill="1" applyBorder="1" applyAlignment="1">
      <alignment horizontal="left" vertical="center" wrapText="1"/>
    </xf>
    <xf numFmtId="0" fontId="4" fillId="2" borderId="67" xfId="0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4" fillId="2" borderId="32" xfId="0" applyFont="1" applyFill="1" applyBorder="1"/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166" fontId="5" fillId="7" borderId="63" xfId="0" applyNumberFormat="1" applyFont="1" applyFill="1" applyBorder="1" applyAlignment="1">
      <alignment horizontal="center" vertical="center" wrapText="1"/>
    </xf>
    <xf numFmtId="166" fontId="5" fillId="7" borderId="64" xfId="0" applyNumberFormat="1" applyFont="1" applyFill="1" applyBorder="1" applyAlignment="1">
      <alignment horizontal="center" vertical="center" wrapText="1"/>
    </xf>
    <xf numFmtId="166" fontId="5" fillId="7" borderId="8" xfId="0" applyNumberFormat="1" applyFont="1" applyFill="1" applyBorder="1" applyAlignment="1">
      <alignment horizontal="center" vertical="center" wrapText="1"/>
    </xf>
    <xf numFmtId="166" fontId="5" fillId="7" borderId="11" xfId="0" applyNumberFormat="1" applyFont="1" applyFill="1" applyBorder="1" applyAlignment="1">
      <alignment horizontal="center" vertical="center" wrapText="1"/>
    </xf>
    <xf numFmtId="166" fontId="5" fillId="7" borderId="65" xfId="0" applyNumberFormat="1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6" fillId="10" borderId="52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18" xfId="0" applyFont="1" applyFill="1" applyBorder="1" applyAlignment="1">
      <alignment horizontal="left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11" fillId="8" borderId="70" xfId="0" applyFont="1" applyFill="1" applyBorder="1" applyAlignment="1">
      <alignment horizontal="center" vertical="center" wrapText="1"/>
    </xf>
    <xf numFmtId="0" fontId="11" fillId="8" borderId="71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589593"/>
      <color rgb="FFA9CBCA"/>
      <color rgb="FF153E3E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48155</xdr:colOff>
      <xdr:row>0</xdr:row>
      <xdr:rowOff>162720</xdr:rowOff>
    </xdr:from>
    <xdr:to>
      <xdr:col>1</xdr:col>
      <xdr:colOff>1962680</xdr:colOff>
      <xdr:row>4</xdr:row>
      <xdr:rowOff>132450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26" y="162720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E260"/>
  <sheetViews>
    <sheetView tabSelected="1" zoomScale="70" zoomScaleNormal="70" workbookViewId="0">
      <selection activeCell="N86" sqref="N86"/>
    </sheetView>
  </sheetViews>
  <sheetFormatPr defaultRowHeight="15" x14ac:dyDescent="0.25"/>
  <cols>
    <col min="1" max="1" width="2" style="1" customWidth="1"/>
    <col min="2" max="2" width="58.42578125" customWidth="1"/>
    <col min="3" max="3" width="27.85546875" customWidth="1"/>
    <col min="4" max="4" width="1.140625" style="1" customWidth="1"/>
    <col min="5" max="5" width="26.140625" style="1" customWidth="1"/>
    <col min="6" max="6" width="27.5703125" style="1" customWidth="1"/>
    <col min="7" max="7" width="1.140625" style="1" customWidth="1"/>
    <col min="8" max="8" width="30.28515625" style="1" customWidth="1"/>
    <col min="9" max="9" width="29.140625" style="1" customWidth="1"/>
    <col min="10" max="10" width="1" style="1" customWidth="1"/>
    <col min="11" max="11" width="23.85546875" style="1" customWidth="1"/>
    <col min="12" max="12" width="25.85546875" style="1" customWidth="1"/>
    <col min="13" max="13" width="1.28515625" style="1" customWidth="1"/>
    <col min="14" max="14" width="25.42578125" style="1" customWidth="1"/>
    <col min="15" max="15" width="26.85546875" style="1" customWidth="1"/>
    <col min="16" max="16" width="37.85546875" style="1" customWidth="1"/>
    <col min="17" max="17" width="50.42578125" style="1" customWidth="1"/>
    <col min="18" max="31" width="9.140625" style="1"/>
  </cols>
  <sheetData>
    <row r="1" spans="1:16" s="1" customFormat="1" x14ac:dyDescent="0.25"/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ht="15.75" customHeight="1" x14ac:dyDescent="0.25"/>
    <row r="7" spans="1:16" s="1" customFormat="1" ht="15.75" customHeight="1" x14ac:dyDescent="0.25">
      <c r="B7" s="146" t="s">
        <v>21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00"/>
    </row>
    <row r="8" spans="1:16" s="1" customFormat="1" x14ac:dyDescent="0.25"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00"/>
    </row>
    <row r="9" spans="1:16" s="1" customFormat="1" x14ac:dyDescent="0.2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6" s="2" customFormat="1" ht="21" x14ac:dyDescent="0.35">
      <c r="A10" s="49"/>
      <c r="B10" s="103" t="s">
        <v>17</v>
      </c>
      <c r="C10" s="87"/>
    </row>
    <row r="11" spans="1:16" s="2" customFormat="1" ht="42" x14ac:dyDescent="0.35">
      <c r="A11" s="49"/>
      <c r="B11" s="104" t="s">
        <v>25</v>
      </c>
      <c r="C11" s="105"/>
    </row>
    <row r="12" spans="1:16" s="2" customFormat="1" ht="42" x14ac:dyDescent="0.35">
      <c r="B12" s="129" t="s">
        <v>20</v>
      </c>
      <c r="C12" s="130"/>
      <c r="E12" s="80" t="s">
        <v>10</v>
      </c>
      <c r="F12" s="70" t="s">
        <v>23</v>
      </c>
      <c r="G12" s="33"/>
      <c r="H12" s="106" t="s">
        <v>26</v>
      </c>
      <c r="K12" s="111" t="s">
        <v>19</v>
      </c>
      <c r="L12" s="112"/>
      <c r="M12" s="107"/>
      <c r="N12" s="97"/>
      <c r="O12" s="70" t="s">
        <v>11</v>
      </c>
      <c r="P12" s="33"/>
    </row>
    <row r="13" spans="1:16" s="2" customFormat="1" ht="42" x14ac:dyDescent="0.35">
      <c r="B13" s="45" t="s">
        <v>3</v>
      </c>
      <c r="C13" s="7">
        <v>5000</v>
      </c>
      <c r="E13" s="98">
        <v>0.2</v>
      </c>
      <c r="F13" s="35">
        <v>1.4999999999999999E-2</v>
      </c>
      <c r="H13" s="35">
        <v>1.7000000000000001E-2</v>
      </c>
      <c r="K13" s="99" t="s">
        <v>2</v>
      </c>
      <c r="L13" s="12">
        <v>0.02</v>
      </c>
      <c r="N13" s="41"/>
      <c r="O13" s="35">
        <f>E13*L13</f>
        <v>4.0000000000000001E-3</v>
      </c>
    </row>
    <row r="14" spans="1:16" s="2" customFormat="1" ht="21" x14ac:dyDescent="0.35">
      <c r="B14" s="71"/>
      <c r="C14" s="82"/>
      <c r="E14" s="58"/>
      <c r="F14" s="58"/>
      <c r="K14" s="58"/>
      <c r="L14" s="71"/>
      <c r="N14" s="71"/>
      <c r="O14" s="58"/>
    </row>
    <row r="15" spans="1:16" s="2" customFormat="1" ht="21" x14ac:dyDescent="0.35">
      <c r="B15" s="131" t="s">
        <v>13</v>
      </c>
      <c r="C15" s="132"/>
      <c r="E15" s="111" t="s">
        <v>5</v>
      </c>
      <c r="F15" s="112"/>
      <c r="G15" s="83"/>
      <c r="H15" s="150" t="s">
        <v>6</v>
      </c>
      <c r="I15" s="151"/>
      <c r="J15" s="83"/>
      <c r="K15" s="111" t="s">
        <v>14</v>
      </c>
      <c r="L15" s="133"/>
      <c r="N15" s="127" t="s">
        <v>15</v>
      </c>
      <c r="O15" s="128"/>
    </row>
    <row r="16" spans="1:16" s="2" customFormat="1" ht="21" x14ac:dyDescent="0.35">
      <c r="B16" s="143" t="s">
        <v>20</v>
      </c>
      <c r="C16" s="20" t="s">
        <v>7</v>
      </c>
      <c r="E16" s="20" t="s">
        <v>8</v>
      </c>
      <c r="F16" s="22" t="s">
        <v>9</v>
      </c>
      <c r="G16" s="13"/>
      <c r="H16" s="51" t="s">
        <v>8</v>
      </c>
      <c r="I16" s="84" t="s">
        <v>9</v>
      </c>
      <c r="J16" s="13"/>
      <c r="K16" s="115" t="s">
        <v>22</v>
      </c>
      <c r="L16" s="119">
        <v>3236.8</v>
      </c>
      <c r="M16" s="13"/>
      <c r="N16" s="85" t="s">
        <v>8</v>
      </c>
      <c r="O16" s="86" t="s">
        <v>9</v>
      </c>
    </row>
    <row r="17" spans="2:17" s="2" customFormat="1" ht="21" x14ac:dyDescent="0.35">
      <c r="B17" s="142"/>
      <c r="C17" s="72">
        <v>0.5</v>
      </c>
      <c r="E17" s="28">
        <f>N17-H17</f>
        <v>9.5000000000000015E-3</v>
      </c>
      <c r="F17" s="27">
        <f>C13*E17</f>
        <v>47.500000000000007</v>
      </c>
      <c r="G17" s="13"/>
      <c r="H17" s="26">
        <f>F13*C17</f>
        <v>7.4999999999999997E-3</v>
      </c>
      <c r="I17" s="27">
        <f>C13*H17</f>
        <v>37.5</v>
      </c>
      <c r="J17" s="13"/>
      <c r="K17" s="116"/>
      <c r="L17" s="120"/>
      <c r="M17" s="13"/>
      <c r="N17" s="39">
        <f>H13</f>
        <v>1.7000000000000001E-2</v>
      </c>
      <c r="O17" s="40">
        <f>C13*N17</f>
        <v>85</v>
      </c>
    </row>
    <row r="18" spans="2:17" s="2" customFormat="1" ht="21" x14ac:dyDescent="0.35">
      <c r="B18" s="29"/>
      <c r="C18" s="30"/>
      <c r="E18" s="30"/>
      <c r="F18" s="31"/>
      <c r="G18" s="13"/>
      <c r="H18" s="32"/>
      <c r="I18" s="15"/>
      <c r="J18" s="13"/>
      <c r="K18" s="15"/>
      <c r="L18" s="15"/>
      <c r="M18" s="13"/>
      <c r="N18" s="15"/>
      <c r="O18" s="15"/>
    </row>
    <row r="19" spans="2:17" s="2" customFormat="1" ht="21" x14ac:dyDescent="0.35">
      <c r="B19" s="131" t="s">
        <v>10</v>
      </c>
      <c r="C19" s="132"/>
      <c r="E19" s="111" t="s">
        <v>5</v>
      </c>
      <c r="F19" s="133"/>
      <c r="G19" s="13"/>
      <c r="H19" s="111" t="s">
        <v>6</v>
      </c>
      <c r="I19" s="112"/>
      <c r="J19" s="18"/>
      <c r="K19" s="111" t="s">
        <v>14</v>
      </c>
      <c r="L19" s="112"/>
      <c r="M19" s="65"/>
      <c r="N19" s="127" t="s">
        <v>16</v>
      </c>
      <c r="O19" s="128"/>
      <c r="P19" s="87"/>
    </row>
    <row r="20" spans="2:17" s="2" customFormat="1" ht="21" x14ac:dyDescent="0.35">
      <c r="B20" s="143" t="s">
        <v>20</v>
      </c>
      <c r="C20" s="20" t="s">
        <v>7</v>
      </c>
      <c r="E20" s="21" t="s">
        <v>8</v>
      </c>
      <c r="F20" s="22" t="s">
        <v>9</v>
      </c>
      <c r="G20" s="13"/>
      <c r="H20" s="20" t="s">
        <v>8</v>
      </c>
      <c r="I20" s="22" t="s">
        <v>9</v>
      </c>
      <c r="J20" s="13"/>
      <c r="K20" s="21" t="s">
        <v>8</v>
      </c>
      <c r="L20" s="22" t="s">
        <v>9</v>
      </c>
      <c r="M20" s="13"/>
      <c r="N20" s="23" t="s">
        <v>8</v>
      </c>
      <c r="O20" s="86" t="s">
        <v>9</v>
      </c>
    </row>
    <row r="21" spans="2:17" s="2" customFormat="1" ht="21" x14ac:dyDescent="0.35">
      <c r="B21" s="142"/>
      <c r="C21" s="8">
        <v>0</v>
      </c>
      <c r="E21" s="28">
        <f>N21</f>
        <v>4.0000000000000001E-3</v>
      </c>
      <c r="F21" s="27">
        <f>O21</f>
        <v>20</v>
      </c>
      <c r="G21" s="13"/>
      <c r="H21" s="88" t="str">
        <f>IF((C21*N21)=0,"N/A")</f>
        <v>N/A</v>
      </c>
      <c r="I21" s="89" t="str">
        <f>IF((C21*O21)=0,"N/A")</f>
        <v>N/A</v>
      </c>
      <c r="J21" s="13"/>
      <c r="K21" s="73" t="s">
        <v>0</v>
      </c>
      <c r="L21" s="74" t="s">
        <v>0</v>
      </c>
      <c r="M21" s="13"/>
      <c r="N21" s="39">
        <f>O13</f>
        <v>4.0000000000000001E-3</v>
      </c>
      <c r="O21" s="40">
        <f>C13*N21</f>
        <v>20</v>
      </c>
    </row>
    <row r="22" spans="2:17" s="2" customFormat="1" ht="21" x14ac:dyDescent="0.35">
      <c r="B22" s="29"/>
      <c r="C22" s="30"/>
      <c r="E22" s="15"/>
      <c r="F22" s="31"/>
      <c r="G22" s="13"/>
      <c r="H22" s="29"/>
      <c r="I22" s="15"/>
      <c r="J22" s="13"/>
      <c r="K22" s="15"/>
      <c r="L22" s="15"/>
      <c r="M22" s="13"/>
      <c r="N22" s="15"/>
      <c r="O22" s="15"/>
    </row>
    <row r="23" spans="2:17" s="2" customFormat="1" ht="21" x14ac:dyDescent="0.35">
      <c r="B23" s="131" t="s">
        <v>1</v>
      </c>
      <c r="C23" s="132"/>
      <c r="E23" s="111" t="s">
        <v>5</v>
      </c>
      <c r="F23" s="112"/>
      <c r="G23" s="18"/>
      <c r="H23" s="111" t="s">
        <v>6</v>
      </c>
      <c r="I23" s="133"/>
      <c r="J23" s="13"/>
      <c r="K23" s="111" t="s">
        <v>14</v>
      </c>
      <c r="L23" s="133"/>
      <c r="M23" s="13"/>
      <c r="N23" s="144" t="s">
        <v>1</v>
      </c>
      <c r="O23" s="145"/>
      <c r="P23" s="90"/>
    </row>
    <row r="24" spans="2:17" s="2" customFormat="1" ht="21" x14ac:dyDescent="0.35">
      <c r="B24" s="123" t="s">
        <v>20</v>
      </c>
      <c r="C24" s="124"/>
      <c r="E24" s="21" t="s">
        <v>8</v>
      </c>
      <c r="F24" s="22" t="s">
        <v>9</v>
      </c>
      <c r="G24" s="13"/>
      <c r="H24" s="20" t="s">
        <v>8</v>
      </c>
      <c r="I24" s="22" t="s">
        <v>9</v>
      </c>
      <c r="J24" s="13"/>
      <c r="K24" s="115" t="s">
        <v>22</v>
      </c>
      <c r="L24" s="119">
        <v>3236.8</v>
      </c>
      <c r="M24" s="13"/>
      <c r="N24" s="23" t="s">
        <v>8</v>
      </c>
      <c r="O24" s="91" t="s">
        <v>9</v>
      </c>
      <c r="P24" s="87"/>
      <c r="Q24" s="3"/>
    </row>
    <row r="25" spans="2:17" s="2" customFormat="1" ht="21" x14ac:dyDescent="0.35">
      <c r="B25" s="125"/>
      <c r="C25" s="126"/>
      <c r="E25" s="75">
        <f>SUM(E17,E21)</f>
        <v>1.3500000000000002E-2</v>
      </c>
      <c r="F25" s="40">
        <f>SUM(F17,F21)</f>
        <v>67.5</v>
      </c>
      <c r="G25" s="13"/>
      <c r="H25" s="26">
        <f>SUM(H17,H21)</f>
        <v>7.4999999999999997E-3</v>
      </c>
      <c r="I25" s="27">
        <f>SUM(I17,I21)</f>
        <v>37.5</v>
      </c>
      <c r="J25" s="13"/>
      <c r="K25" s="116"/>
      <c r="L25" s="120"/>
      <c r="M25" s="13"/>
      <c r="N25" s="28">
        <f>SUM(E25,H25)</f>
        <v>2.1000000000000001E-2</v>
      </c>
      <c r="O25" s="38">
        <f>SUM(F25,I25)</f>
        <v>105</v>
      </c>
      <c r="P25" s="92"/>
    </row>
    <row r="26" spans="2:17" s="2" customFormat="1" ht="21.75" thickBot="1" x14ac:dyDescent="0.4">
      <c r="B26" s="58"/>
      <c r="C26" s="58"/>
      <c r="E26" s="48"/>
      <c r="F26" s="59"/>
      <c r="G26" s="13"/>
      <c r="H26" s="48"/>
      <c r="I26" s="59"/>
      <c r="J26" s="13"/>
      <c r="K26" s="48"/>
      <c r="L26" s="59"/>
      <c r="M26" s="13"/>
      <c r="N26" s="48"/>
      <c r="O26" s="59"/>
    </row>
    <row r="27" spans="2:17" s="2" customFormat="1" ht="21.75" hidden="1" thickBot="1" x14ac:dyDescent="0.4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7" s="2" customFormat="1" ht="21.75" hidden="1" thickBot="1" x14ac:dyDescent="0.4">
      <c r="B28" s="93" t="s">
        <v>12</v>
      </c>
      <c r="C28" s="9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7" s="2" customFormat="1" ht="21.75" hidden="1" thickBot="1" x14ac:dyDescent="0.4">
      <c r="B29" s="95" t="s">
        <v>4</v>
      </c>
      <c r="C29" s="58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7" s="2" customFormat="1" ht="21" x14ac:dyDescent="0.35">
      <c r="B30" s="60" t="s">
        <v>17</v>
      </c>
      <c r="C30" s="9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7" s="2" customFormat="1" ht="42" x14ac:dyDescent="0.35">
      <c r="B31" s="61" t="s">
        <v>24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7" s="2" customFormat="1" ht="42" x14ac:dyDescent="0.35">
      <c r="B32" s="129" t="s">
        <v>20</v>
      </c>
      <c r="C32" s="130"/>
      <c r="E32" s="63" t="s">
        <v>10</v>
      </c>
      <c r="F32" s="64" t="s">
        <v>13</v>
      </c>
      <c r="G32" s="18"/>
      <c r="H32" s="67" t="s">
        <v>26</v>
      </c>
      <c r="I32" s="65"/>
      <c r="J32" s="13"/>
      <c r="K32" s="111" t="s">
        <v>19</v>
      </c>
      <c r="L32" s="112"/>
      <c r="M32" s="68"/>
      <c r="N32" s="97"/>
      <c r="O32" s="80" t="s">
        <v>11</v>
      </c>
    </row>
    <row r="33" spans="2:16" s="2" customFormat="1" ht="42" x14ac:dyDescent="0.35">
      <c r="B33" s="45" t="s">
        <v>3</v>
      </c>
      <c r="C33" s="7">
        <v>5000</v>
      </c>
      <c r="E33" s="42">
        <v>0.2</v>
      </c>
      <c r="F33" s="43">
        <v>1.4999999999999999E-2</v>
      </c>
      <c r="G33" s="13"/>
      <c r="H33" s="43">
        <v>1.7000000000000001E-2</v>
      </c>
      <c r="I33" s="13"/>
      <c r="J33" s="13"/>
      <c r="K33" s="81" t="s">
        <v>2</v>
      </c>
      <c r="L33" s="11">
        <v>0.02</v>
      </c>
      <c r="M33" s="13"/>
      <c r="N33" s="41"/>
      <c r="O33" s="35">
        <f>IF((E33*L33)&lt;0,"N/A",(E33*L33))</f>
        <v>4.0000000000000001E-3</v>
      </c>
    </row>
    <row r="34" spans="2:16" s="2" customFormat="1" ht="21" x14ac:dyDescent="0.35">
      <c r="B34" s="71"/>
      <c r="C34" s="58"/>
      <c r="E34" s="58"/>
      <c r="F34" s="58"/>
      <c r="G34" s="13"/>
      <c r="H34" s="13"/>
      <c r="I34" s="13"/>
      <c r="J34" s="13"/>
      <c r="K34" s="13"/>
      <c r="L34" s="13"/>
      <c r="M34" s="13"/>
      <c r="N34" s="71"/>
      <c r="O34" s="58"/>
    </row>
    <row r="35" spans="2:16" s="2" customFormat="1" ht="21" x14ac:dyDescent="0.35">
      <c r="B35" s="131" t="s">
        <v>13</v>
      </c>
      <c r="C35" s="132"/>
      <c r="E35" s="111" t="s">
        <v>5</v>
      </c>
      <c r="F35" s="133"/>
      <c r="G35" s="13"/>
      <c r="H35" s="111" t="s">
        <v>6</v>
      </c>
      <c r="I35" s="112"/>
      <c r="J35" s="18"/>
      <c r="K35" s="111" t="s">
        <v>14</v>
      </c>
      <c r="L35" s="112"/>
      <c r="M35" s="13"/>
      <c r="N35" s="127" t="s">
        <v>15</v>
      </c>
      <c r="O35" s="128"/>
      <c r="P35" s="33"/>
    </row>
    <row r="36" spans="2:16" s="2" customFormat="1" ht="20.25" customHeight="1" x14ac:dyDescent="0.35">
      <c r="B36" s="143" t="s">
        <v>20</v>
      </c>
      <c r="C36" s="20" t="s">
        <v>7</v>
      </c>
      <c r="E36" s="20" t="s">
        <v>8</v>
      </c>
      <c r="F36" s="22" t="s">
        <v>9</v>
      </c>
      <c r="G36" s="13"/>
      <c r="H36" s="21" t="s">
        <v>8</v>
      </c>
      <c r="I36" s="22" t="s">
        <v>9</v>
      </c>
      <c r="J36" s="13"/>
      <c r="K36" s="115" t="s">
        <v>22</v>
      </c>
      <c r="L36" s="119">
        <v>3236.8</v>
      </c>
      <c r="M36" s="13"/>
      <c r="N36" s="23" t="s">
        <v>8</v>
      </c>
      <c r="O36" s="24" t="s">
        <v>9</v>
      </c>
    </row>
    <row r="37" spans="2:16" s="2" customFormat="1" ht="21" x14ac:dyDescent="0.35">
      <c r="B37" s="142"/>
      <c r="C37" s="72">
        <v>0.5</v>
      </c>
      <c r="E37" s="43">
        <f>N37-K37-H37</f>
        <v>9.5000000000000015E-3</v>
      </c>
      <c r="F37" s="27">
        <f>C33*E37</f>
        <v>47.500000000000007</v>
      </c>
      <c r="G37" s="13"/>
      <c r="H37" s="26">
        <f>F33*C37</f>
        <v>7.4999999999999997E-3</v>
      </c>
      <c r="I37" s="27">
        <f>C33*H37</f>
        <v>37.5</v>
      </c>
      <c r="J37" s="13"/>
      <c r="K37" s="116"/>
      <c r="L37" s="120"/>
      <c r="M37" s="13"/>
      <c r="N37" s="39">
        <f>H33</f>
        <v>1.7000000000000001E-2</v>
      </c>
      <c r="O37" s="40">
        <f>C33*N37</f>
        <v>85</v>
      </c>
    </row>
    <row r="38" spans="2:16" s="2" customFormat="1" ht="21" x14ac:dyDescent="0.35">
      <c r="B38" s="29"/>
      <c r="C38" s="30"/>
      <c r="E38" s="30"/>
      <c r="F38" s="31"/>
      <c r="G38" s="13"/>
      <c r="H38" s="32"/>
      <c r="I38" s="15"/>
      <c r="J38" s="13"/>
      <c r="K38" s="15"/>
      <c r="L38" s="15"/>
      <c r="M38" s="13"/>
      <c r="N38" s="15"/>
      <c r="O38" s="15"/>
    </row>
    <row r="39" spans="2:16" s="2" customFormat="1" ht="21" x14ac:dyDescent="0.35">
      <c r="B39" s="131" t="s">
        <v>10</v>
      </c>
      <c r="C39" s="132"/>
      <c r="E39" s="111" t="s">
        <v>5</v>
      </c>
      <c r="F39" s="112"/>
      <c r="G39" s="18"/>
      <c r="H39" s="111" t="s">
        <v>6</v>
      </c>
      <c r="I39" s="112"/>
      <c r="J39" s="18"/>
      <c r="K39" s="111" t="s">
        <v>14</v>
      </c>
      <c r="L39" s="133"/>
      <c r="M39" s="13"/>
      <c r="N39" s="127" t="s">
        <v>16</v>
      </c>
      <c r="O39" s="128"/>
    </row>
    <row r="40" spans="2:16" s="2" customFormat="1" ht="21" x14ac:dyDescent="0.35">
      <c r="B40" s="143" t="s">
        <v>20</v>
      </c>
      <c r="C40" s="20" t="s">
        <v>7</v>
      </c>
      <c r="E40" s="20" t="s">
        <v>8</v>
      </c>
      <c r="F40" s="22" t="s">
        <v>9</v>
      </c>
      <c r="G40" s="13"/>
      <c r="H40" s="20" t="s">
        <v>8</v>
      </c>
      <c r="I40" s="22" t="s">
        <v>9</v>
      </c>
      <c r="J40" s="13"/>
      <c r="K40" s="21" t="s">
        <v>8</v>
      </c>
      <c r="L40" s="22" t="s">
        <v>9</v>
      </c>
      <c r="M40" s="13"/>
      <c r="N40" s="54" t="s">
        <v>8</v>
      </c>
      <c r="O40" s="24" t="s">
        <v>9</v>
      </c>
    </row>
    <row r="41" spans="2:16" s="2" customFormat="1" ht="21" x14ac:dyDescent="0.35">
      <c r="B41" s="142"/>
      <c r="C41" s="8">
        <v>0</v>
      </c>
      <c r="E41" s="35">
        <f>IF(ISERROR(N41-H41),"N/A",N41-H41)</f>
        <v>4.0000000000000001E-3</v>
      </c>
      <c r="F41" s="27">
        <f>IF(ISERROR(O41-I41),"N/A",O41-I41)</f>
        <v>85</v>
      </c>
      <c r="G41" s="13"/>
      <c r="H41" s="35">
        <f>IF(ISERROR(C41*N41),"N/A",C41*N41)</f>
        <v>0</v>
      </c>
      <c r="I41" s="27">
        <f>IF(ISERROR(C41*O41),"N/A",C41*O41)</f>
        <v>0</v>
      </c>
      <c r="J41" s="13"/>
      <c r="K41" s="73" t="s">
        <v>0</v>
      </c>
      <c r="L41" s="74" t="s">
        <v>0</v>
      </c>
      <c r="M41" s="13"/>
      <c r="N41" s="75">
        <f>IF((O33)&lt;0,"N/A",O33)</f>
        <v>4.0000000000000001E-3</v>
      </c>
      <c r="O41" s="40">
        <f>IF(ISNUMBER(N41),(C33*N37),"N/A")</f>
        <v>85</v>
      </c>
    </row>
    <row r="42" spans="2:16" s="2" customFormat="1" ht="21" x14ac:dyDescent="0.35">
      <c r="B42" s="29"/>
      <c r="C42" s="30"/>
      <c r="E42" s="15"/>
      <c r="F42" s="31"/>
      <c r="G42" s="13"/>
      <c r="H42" s="29"/>
      <c r="I42" s="15"/>
      <c r="J42" s="13"/>
      <c r="K42" s="15"/>
      <c r="L42" s="15"/>
      <c r="M42" s="13"/>
      <c r="N42" s="15"/>
      <c r="O42" s="15"/>
    </row>
    <row r="43" spans="2:16" s="2" customFormat="1" ht="21" x14ac:dyDescent="0.35">
      <c r="B43" s="131" t="s">
        <v>1</v>
      </c>
      <c r="C43" s="132"/>
      <c r="E43" s="111" t="s">
        <v>5</v>
      </c>
      <c r="F43" s="112"/>
      <c r="G43" s="18"/>
      <c r="H43" s="111" t="s">
        <v>6</v>
      </c>
      <c r="I43" s="112"/>
      <c r="J43" s="13"/>
      <c r="K43" s="111" t="s">
        <v>14</v>
      </c>
      <c r="L43" s="112"/>
      <c r="M43" s="13"/>
      <c r="N43" s="127" t="s">
        <v>1</v>
      </c>
      <c r="O43" s="128"/>
      <c r="P43" s="33"/>
    </row>
    <row r="44" spans="2:16" s="2" customFormat="1" ht="21" x14ac:dyDescent="0.35">
      <c r="B44" s="123" t="s">
        <v>20</v>
      </c>
      <c r="C44" s="124"/>
      <c r="E44" s="20" t="s">
        <v>8</v>
      </c>
      <c r="F44" s="22" t="s">
        <v>9</v>
      </c>
      <c r="G44" s="76"/>
      <c r="H44" s="20" t="s">
        <v>8</v>
      </c>
      <c r="I44" s="22" t="s">
        <v>9</v>
      </c>
      <c r="J44" s="76"/>
      <c r="K44" s="115" t="s">
        <v>22</v>
      </c>
      <c r="L44" s="119">
        <v>3236.8</v>
      </c>
      <c r="M44" s="76"/>
      <c r="N44" s="20" t="s">
        <v>8</v>
      </c>
      <c r="O44" s="22" t="s">
        <v>9</v>
      </c>
    </row>
    <row r="45" spans="2:16" s="2" customFormat="1" ht="21" x14ac:dyDescent="0.35">
      <c r="B45" s="125"/>
      <c r="C45" s="126"/>
      <c r="E45" s="35">
        <f>SUM(E37,E41)</f>
        <v>1.3500000000000002E-2</v>
      </c>
      <c r="F45" s="27">
        <f>SUM(F37,F41)</f>
        <v>132.5</v>
      </c>
      <c r="G45" s="13"/>
      <c r="H45" s="35">
        <f>SUM(H37,H41)</f>
        <v>7.4999999999999997E-3</v>
      </c>
      <c r="I45" s="27">
        <f>SUM(I37,I41)</f>
        <v>37.5</v>
      </c>
      <c r="J45" s="13"/>
      <c r="K45" s="116"/>
      <c r="L45" s="120"/>
      <c r="M45" s="13"/>
      <c r="N45" s="28">
        <f>SUM(E45,H45)</f>
        <v>2.1000000000000001E-2</v>
      </c>
      <c r="O45" s="40">
        <f>SUM(F45,I45)</f>
        <v>170</v>
      </c>
    </row>
    <row r="46" spans="2:16" s="2" customFormat="1" ht="21" x14ac:dyDescent="0.35">
      <c r="B46" s="58"/>
      <c r="C46" s="58"/>
      <c r="E46" s="48"/>
      <c r="F46" s="59"/>
      <c r="G46" s="13"/>
      <c r="H46" s="48"/>
      <c r="I46" s="59"/>
      <c r="J46" s="13"/>
      <c r="K46" s="48"/>
      <c r="L46" s="59"/>
      <c r="M46" s="13"/>
      <c r="N46" s="48"/>
      <c r="O46" s="59"/>
    </row>
    <row r="47" spans="2:16" s="2" customFormat="1" ht="21" x14ac:dyDescent="0.35">
      <c r="B47" s="58"/>
      <c r="C47" s="58"/>
      <c r="E47" s="48"/>
      <c r="F47" s="59"/>
      <c r="G47" s="13"/>
      <c r="H47" s="48"/>
      <c r="I47" s="59"/>
      <c r="J47" s="13"/>
      <c r="K47" s="48"/>
      <c r="L47" s="59"/>
      <c r="M47" s="13"/>
      <c r="N47" s="48"/>
      <c r="O47" s="59"/>
    </row>
    <row r="48" spans="2:16" s="2" customFormat="1" ht="21" x14ac:dyDescent="0.35">
      <c r="B48" s="77"/>
      <c r="C48" s="7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6" s="2" customFormat="1" ht="21" x14ac:dyDescent="0.35"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6" s="2" customFormat="1" ht="21" x14ac:dyDescent="0.35">
      <c r="B50" s="60" t="s">
        <v>18</v>
      </c>
      <c r="C50" s="79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6" s="2" customFormat="1" ht="42" x14ac:dyDescent="0.35">
      <c r="B51" s="61" t="s">
        <v>25</v>
      </c>
      <c r="C51" s="79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6" s="2" customFormat="1" ht="42" x14ac:dyDescent="0.35">
      <c r="B52" s="129" t="s">
        <v>20</v>
      </c>
      <c r="C52" s="130"/>
      <c r="E52" s="63" t="s">
        <v>10</v>
      </c>
      <c r="F52" s="64" t="s">
        <v>23</v>
      </c>
      <c r="G52" s="18"/>
      <c r="H52" s="67" t="s">
        <v>26</v>
      </c>
      <c r="I52" s="65"/>
      <c r="J52" s="13"/>
      <c r="K52" s="134" t="s">
        <v>19</v>
      </c>
      <c r="L52" s="133"/>
      <c r="M52" s="13"/>
      <c r="N52" s="69"/>
      <c r="O52" s="80" t="s">
        <v>11</v>
      </c>
    </row>
    <row r="53" spans="1:16" s="2" customFormat="1" ht="42" x14ac:dyDescent="0.35">
      <c r="B53" s="45" t="s">
        <v>3</v>
      </c>
      <c r="C53" s="7">
        <v>5000</v>
      </c>
      <c r="E53" s="42">
        <v>0.2</v>
      </c>
      <c r="F53" s="35">
        <v>1.4999999999999999E-2</v>
      </c>
      <c r="G53" s="13"/>
      <c r="H53" s="43">
        <v>1.7000000000000001E-2</v>
      </c>
      <c r="I53" s="13"/>
      <c r="J53" s="13"/>
      <c r="K53" s="44" t="s">
        <v>2</v>
      </c>
      <c r="L53" s="10">
        <v>0.02</v>
      </c>
      <c r="M53" s="13"/>
      <c r="N53" s="41"/>
      <c r="O53" s="35">
        <f>E53*L53</f>
        <v>4.0000000000000001E-3</v>
      </c>
    </row>
    <row r="54" spans="1:16" s="2" customFormat="1" ht="21" x14ac:dyDescent="0.35">
      <c r="B54" s="13"/>
      <c r="C54" s="13"/>
      <c r="D54" s="13"/>
      <c r="E54" s="13"/>
      <c r="F54" s="13"/>
      <c r="G54" s="13"/>
      <c r="H54" s="13"/>
      <c r="I54" s="13"/>
      <c r="J54" s="13"/>
      <c r="K54" s="46"/>
      <c r="L54" s="47"/>
      <c r="M54" s="13"/>
      <c r="N54" s="15"/>
      <c r="O54" s="48"/>
      <c r="P54" s="3"/>
    </row>
    <row r="55" spans="1:16" s="2" customFormat="1" ht="21" x14ac:dyDescent="0.35">
      <c r="A55" s="49"/>
      <c r="B55" s="131" t="s">
        <v>13</v>
      </c>
      <c r="C55" s="132"/>
      <c r="E55" s="139" t="s">
        <v>5</v>
      </c>
      <c r="F55" s="140"/>
      <c r="G55" s="18"/>
      <c r="H55" s="111" t="s">
        <v>6</v>
      </c>
      <c r="I55" s="112"/>
      <c r="J55" s="18"/>
      <c r="K55" s="108" t="s">
        <v>14</v>
      </c>
      <c r="L55" s="109"/>
      <c r="M55" s="50"/>
      <c r="N55" s="127" t="s">
        <v>15</v>
      </c>
      <c r="O55" s="128"/>
    </row>
    <row r="56" spans="1:16" s="2" customFormat="1" ht="21" x14ac:dyDescent="0.35">
      <c r="B56" s="141" t="s">
        <v>20</v>
      </c>
      <c r="C56" s="51" t="s">
        <v>7</v>
      </c>
      <c r="E56" s="52" t="s">
        <v>8</v>
      </c>
      <c r="F56" s="22" t="s">
        <v>9</v>
      </c>
      <c r="G56" s="13"/>
      <c r="H56" s="21" t="s">
        <v>8</v>
      </c>
      <c r="I56" s="22" t="s">
        <v>9</v>
      </c>
      <c r="J56" s="13"/>
      <c r="K56" s="115" t="s">
        <v>22</v>
      </c>
      <c r="L56" s="117">
        <v>3236.8</v>
      </c>
      <c r="M56" s="13"/>
      <c r="N56" s="23" t="s">
        <v>8</v>
      </c>
      <c r="O56" s="24" t="s">
        <v>9</v>
      </c>
    </row>
    <row r="57" spans="1:16" s="2" customFormat="1" ht="21" x14ac:dyDescent="0.35">
      <c r="B57" s="142"/>
      <c r="C57" s="25">
        <v>0.4</v>
      </c>
      <c r="E57" s="28">
        <f>N57-K57-H57</f>
        <v>1.1000000000000001E-2</v>
      </c>
      <c r="F57" s="40">
        <f>C53*E57</f>
        <v>55.000000000000007</v>
      </c>
      <c r="G57" s="13"/>
      <c r="H57" s="35">
        <f>F53*C57</f>
        <v>6.0000000000000001E-3</v>
      </c>
      <c r="I57" s="27">
        <f>C53*H57</f>
        <v>30</v>
      </c>
      <c r="J57" s="13"/>
      <c r="K57" s="116"/>
      <c r="L57" s="118"/>
      <c r="M57" s="13"/>
      <c r="N57" s="39">
        <f>H53</f>
        <v>1.7000000000000001E-2</v>
      </c>
      <c r="O57" s="40">
        <f>C53*N57</f>
        <v>85</v>
      </c>
    </row>
    <row r="58" spans="1:16" s="2" customFormat="1" ht="21" x14ac:dyDescent="0.35">
      <c r="B58" s="29"/>
      <c r="C58" s="30"/>
      <c r="E58" s="30"/>
      <c r="F58" s="31"/>
      <c r="G58" s="13"/>
      <c r="H58" s="32"/>
      <c r="I58" s="15"/>
      <c r="J58" s="13"/>
      <c r="K58" s="113"/>
      <c r="L58" s="114"/>
      <c r="M58" s="13"/>
      <c r="N58" s="15"/>
      <c r="O58" s="15"/>
    </row>
    <row r="59" spans="1:16" s="2" customFormat="1" ht="21" x14ac:dyDescent="0.35">
      <c r="B59" s="131" t="s">
        <v>10</v>
      </c>
      <c r="C59" s="132"/>
      <c r="E59" s="111" t="s">
        <v>5</v>
      </c>
      <c r="F59" s="133"/>
      <c r="G59" s="13"/>
      <c r="H59" s="111" t="s">
        <v>6</v>
      </c>
      <c r="I59" s="133"/>
      <c r="J59" s="13"/>
      <c r="K59" s="108" t="s">
        <v>14</v>
      </c>
      <c r="L59" s="110"/>
      <c r="M59" s="18"/>
      <c r="N59" s="127" t="s">
        <v>16</v>
      </c>
      <c r="O59" s="128"/>
      <c r="P59" s="33"/>
    </row>
    <row r="60" spans="1:16" s="2" customFormat="1" ht="21" x14ac:dyDescent="0.35">
      <c r="B60" s="143" t="s">
        <v>20</v>
      </c>
      <c r="C60" s="20" t="s">
        <v>7</v>
      </c>
      <c r="E60" s="21" t="s">
        <v>8</v>
      </c>
      <c r="F60" s="22" t="s">
        <v>9</v>
      </c>
      <c r="G60" s="13"/>
      <c r="H60" s="21" t="s">
        <v>8</v>
      </c>
      <c r="I60" s="22" t="s">
        <v>9</v>
      </c>
      <c r="J60" s="13"/>
      <c r="K60" s="21" t="s">
        <v>8</v>
      </c>
      <c r="L60" s="53" t="s">
        <v>9</v>
      </c>
      <c r="M60" s="13"/>
      <c r="N60" s="54" t="s">
        <v>8</v>
      </c>
      <c r="O60" s="24" t="s">
        <v>9</v>
      </c>
    </row>
    <row r="61" spans="1:16" s="2" customFormat="1" ht="21" x14ac:dyDescent="0.35">
      <c r="B61" s="142"/>
      <c r="C61" s="34">
        <v>0.25</v>
      </c>
      <c r="E61" s="28">
        <f>N61-H61</f>
        <v>3.0000000000000001E-3</v>
      </c>
      <c r="F61" s="40">
        <f>C53*E61</f>
        <v>15</v>
      </c>
      <c r="G61" s="13"/>
      <c r="H61" s="26">
        <f>N61*C61</f>
        <v>1E-3</v>
      </c>
      <c r="I61" s="27">
        <f>C53*H61</f>
        <v>5</v>
      </c>
      <c r="J61" s="55"/>
      <c r="K61" s="56" t="s">
        <v>0</v>
      </c>
      <c r="L61" s="37" t="s">
        <v>0</v>
      </c>
      <c r="M61" s="13"/>
      <c r="N61" s="28">
        <f>O53</f>
        <v>4.0000000000000001E-3</v>
      </c>
      <c r="O61" s="38">
        <f>C53*N61</f>
        <v>20</v>
      </c>
    </row>
    <row r="62" spans="1:16" s="2" customFormat="1" ht="21" x14ac:dyDescent="0.35">
      <c r="B62" s="29"/>
      <c r="C62" s="30"/>
      <c r="E62" s="15"/>
      <c r="F62" s="31"/>
      <c r="G62" s="13"/>
      <c r="H62" s="29"/>
      <c r="I62" s="15"/>
      <c r="J62" s="13"/>
      <c r="K62" s="15"/>
      <c r="L62" s="15"/>
      <c r="M62" s="13"/>
      <c r="N62" s="15"/>
      <c r="O62" s="15"/>
    </row>
    <row r="63" spans="1:16" s="2" customFormat="1" ht="21" x14ac:dyDescent="0.35">
      <c r="B63" s="131" t="s">
        <v>1</v>
      </c>
      <c r="C63" s="132"/>
      <c r="E63" s="111" t="s">
        <v>5</v>
      </c>
      <c r="F63" s="112"/>
      <c r="G63" s="13"/>
      <c r="H63" s="111" t="s">
        <v>6</v>
      </c>
      <c r="I63" s="133"/>
      <c r="J63" s="13"/>
      <c r="K63" s="111" t="s">
        <v>14</v>
      </c>
      <c r="L63" s="112"/>
      <c r="M63" s="18"/>
      <c r="N63" s="127" t="s">
        <v>1</v>
      </c>
      <c r="O63" s="128"/>
    </row>
    <row r="64" spans="1:16" s="2" customFormat="1" ht="21" x14ac:dyDescent="0.35">
      <c r="B64" s="123" t="s">
        <v>20</v>
      </c>
      <c r="C64" s="124"/>
      <c r="E64" s="20" t="s">
        <v>8</v>
      </c>
      <c r="F64" s="22" t="s">
        <v>9</v>
      </c>
      <c r="G64" s="13"/>
      <c r="H64" s="20" t="s">
        <v>8</v>
      </c>
      <c r="I64" s="22" t="s">
        <v>9</v>
      </c>
      <c r="J64" s="13"/>
      <c r="K64" s="115" t="s">
        <v>22</v>
      </c>
      <c r="L64" s="119">
        <v>3236.8</v>
      </c>
      <c r="M64" s="13"/>
      <c r="N64" s="54" t="s">
        <v>8</v>
      </c>
      <c r="O64" s="24" t="s">
        <v>9</v>
      </c>
    </row>
    <row r="65" spans="1:16" s="2" customFormat="1" ht="21" x14ac:dyDescent="0.35">
      <c r="B65" s="125"/>
      <c r="C65" s="126"/>
      <c r="E65" s="35">
        <f>SUM(E57,E61)</f>
        <v>1.4000000000000002E-2</v>
      </c>
      <c r="F65" s="27">
        <f>SUM(F57,F61)</f>
        <v>70</v>
      </c>
      <c r="G65" s="13"/>
      <c r="H65" s="35">
        <f>SUM(H57,H61)</f>
        <v>7.0000000000000001E-3</v>
      </c>
      <c r="I65" s="27">
        <f>SUM(I57,I61)</f>
        <v>35</v>
      </c>
      <c r="J65" s="13"/>
      <c r="K65" s="116"/>
      <c r="L65" s="120"/>
      <c r="M65" s="13"/>
      <c r="N65" s="57">
        <f>SUM(E65,H65,K65)</f>
        <v>2.1000000000000001E-2</v>
      </c>
      <c r="O65" s="38">
        <f>SUM(F65,I65,L65)</f>
        <v>105</v>
      </c>
    </row>
    <row r="66" spans="1:16" s="2" customFormat="1" ht="21" x14ac:dyDescent="0.35">
      <c r="B66" s="58"/>
      <c r="C66" s="58"/>
      <c r="E66" s="48"/>
      <c r="F66" s="59"/>
      <c r="G66" s="13"/>
      <c r="H66" s="48"/>
      <c r="I66" s="59"/>
      <c r="J66" s="13"/>
      <c r="K66" s="48"/>
      <c r="L66" s="59"/>
      <c r="M66" s="13"/>
      <c r="N66" s="48"/>
      <c r="O66" s="59"/>
    </row>
    <row r="67" spans="1:16" s="2" customFormat="1" ht="15" customHeight="1" x14ac:dyDescent="0.35">
      <c r="B67" s="60" t="s">
        <v>18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6" s="2" customFormat="1" ht="42" x14ac:dyDescent="0.35">
      <c r="B68" s="61" t="s">
        <v>24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6" s="2" customFormat="1" ht="42" x14ac:dyDescent="0.35">
      <c r="B69" s="129" t="s">
        <v>20</v>
      </c>
      <c r="C69" s="130"/>
      <c r="D69" s="62"/>
      <c r="E69" s="63" t="s">
        <v>10</v>
      </c>
      <c r="F69" s="64" t="s">
        <v>23</v>
      </c>
      <c r="G69" s="65"/>
      <c r="H69" s="66" t="s">
        <v>26</v>
      </c>
      <c r="I69" s="65"/>
      <c r="J69" s="13"/>
      <c r="K69" s="134" t="s">
        <v>19</v>
      </c>
      <c r="L69" s="135"/>
      <c r="M69" s="68"/>
      <c r="N69" s="69"/>
      <c r="O69" s="70" t="s">
        <v>11</v>
      </c>
      <c r="P69" s="33"/>
    </row>
    <row r="70" spans="1:16" s="2" customFormat="1" ht="42" x14ac:dyDescent="0.35">
      <c r="B70" s="45" t="s">
        <v>3</v>
      </c>
      <c r="C70" s="7">
        <v>5000</v>
      </c>
      <c r="E70" s="42">
        <v>0.2</v>
      </c>
      <c r="F70" s="43">
        <f>F53</f>
        <v>1.4999999999999999E-2</v>
      </c>
      <c r="G70" s="13"/>
      <c r="H70" s="26">
        <v>1.7000000000000001E-2</v>
      </c>
      <c r="I70" s="13"/>
      <c r="J70" s="13"/>
      <c r="K70" s="44" t="s">
        <v>2</v>
      </c>
      <c r="L70" s="9">
        <v>0.02</v>
      </c>
      <c r="M70" s="13"/>
      <c r="N70" s="41"/>
      <c r="O70" s="35">
        <f>IF((E70*L70)&lt;0,"N/A",(E70*L70))</f>
        <v>4.0000000000000001E-3</v>
      </c>
    </row>
    <row r="71" spans="1:16" s="2" customFormat="1" ht="1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4"/>
      <c r="L71" s="15"/>
      <c r="M71" s="16"/>
      <c r="N71" s="15"/>
      <c r="O71" s="17"/>
      <c r="P71" s="3"/>
    </row>
    <row r="72" spans="1:16" s="2" customFormat="1" ht="21" x14ac:dyDescent="0.35">
      <c r="B72" s="131" t="s">
        <v>13</v>
      </c>
      <c r="C72" s="132"/>
      <c r="E72" s="111" t="s">
        <v>5</v>
      </c>
      <c r="F72" s="112"/>
      <c r="G72" s="18"/>
      <c r="H72" s="111" t="s">
        <v>6</v>
      </c>
      <c r="I72" s="138"/>
      <c r="J72" s="19"/>
      <c r="K72" s="136" t="s">
        <v>14</v>
      </c>
      <c r="L72" s="137"/>
      <c r="M72" s="13"/>
      <c r="N72" s="127" t="s">
        <v>15</v>
      </c>
      <c r="O72" s="128"/>
    </row>
    <row r="73" spans="1:16" s="2" customFormat="1" ht="21" x14ac:dyDescent="0.35">
      <c r="B73" s="143" t="s">
        <v>20</v>
      </c>
      <c r="C73" s="20" t="s">
        <v>7</v>
      </c>
      <c r="E73" s="21" t="s">
        <v>8</v>
      </c>
      <c r="F73" s="22" t="s">
        <v>9</v>
      </c>
      <c r="G73" s="13"/>
      <c r="H73" s="20" t="s">
        <v>8</v>
      </c>
      <c r="I73" s="22" t="s">
        <v>9</v>
      </c>
      <c r="J73" s="13"/>
      <c r="K73" s="122" t="s">
        <v>22</v>
      </c>
      <c r="L73" s="121">
        <v>3236.8</v>
      </c>
      <c r="M73" s="13"/>
      <c r="N73" s="23" t="s">
        <v>8</v>
      </c>
      <c r="O73" s="24" t="s">
        <v>9</v>
      </c>
    </row>
    <row r="74" spans="1:16" s="2" customFormat="1" ht="21" x14ac:dyDescent="0.35">
      <c r="B74" s="142"/>
      <c r="C74" s="25">
        <v>0.4</v>
      </c>
      <c r="E74" s="26">
        <f>N74-K74-H74</f>
        <v>1.1000000000000001E-2</v>
      </c>
      <c r="F74" s="27">
        <f>C70*E74</f>
        <v>55.000000000000007</v>
      </c>
      <c r="G74" s="13"/>
      <c r="H74" s="26">
        <f>F70*C74</f>
        <v>6.0000000000000001E-3</v>
      </c>
      <c r="I74" s="27">
        <f>C70*H74</f>
        <v>30</v>
      </c>
      <c r="J74" s="13"/>
      <c r="K74" s="116"/>
      <c r="L74" s="118"/>
      <c r="M74" s="13"/>
      <c r="N74" s="28">
        <f>H70</f>
        <v>1.7000000000000001E-2</v>
      </c>
      <c r="O74" s="27">
        <f>C70*N74</f>
        <v>85</v>
      </c>
    </row>
    <row r="75" spans="1:16" s="2" customFormat="1" ht="21" x14ac:dyDescent="0.35">
      <c r="B75" s="29"/>
      <c r="C75" s="30"/>
      <c r="E75" s="30"/>
      <c r="F75" s="31"/>
      <c r="G75" s="13"/>
      <c r="H75" s="32"/>
      <c r="I75" s="15"/>
      <c r="J75" s="13"/>
      <c r="K75" s="15"/>
      <c r="L75" s="15"/>
      <c r="M75" s="13"/>
      <c r="N75" s="15"/>
      <c r="O75" s="15"/>
    </row>
    <row r="76" spans="1:16" s="2" customFormat="1" ht="21" x14ac:dyDescent="0.35">
      <c r="B76" s="131" t="s">
        <v>10</v>
      </c>
      <c r="C76" s="132"/>
      <c r="E76" s="111" t="s">
        <v>5</v>
      </c>
      <c r="F76" s="133"/>
      <c r="G76" s="13"/>
      <c r="H76" s="111" t="s">
        <v>6</v>
      </c>
      <c r="I76" s="112"/>
      <c r="J76" s="18"/>
      <c r="K76" s="111" t="s">
        <v>14</v>
      </c>
      <c r="L76" s="133"/>
      <c r="M76" s="13"/>
      <c r="N76" s="127" t="s">
        <v>16</v>
      </c>
      <c r="O76" s="128"/>
      <c r="P76" s="33"/>
    </row>
    <row r="77" spans="1:16" s="2" customFormat="1" ht="21" x14ac:dyDescent="0.35">
      <c r="B77" s="143" t="s">
        <v>20</v>
      </c>
      <c r="C77" s="20" t="s">
        <v>7</v>
      </c>
      <c r="E77" s="20" t="s">
        <v>8</v>
      </c>
      <c r="F77" s="22" t="s">
        <v>9</v>
      </c>
      <c r="G77" s="13"/>
      <c r="H77" s="21" t="s">
        <v>8</v>
      </c>
      <c r="I77" s="22" t="s">
        <v>9</v>
      </c>
      <c r="J77" s="13"/>
      <c r="K77" s="20" t="s">
        <v>8</v>
      </c>
      <c r="L77" s="22" t="s">
        <v>9</v>
      </c>
      <c r="M77" s="13"/>
      <c r="N77" s="23" t="s">
        <v>8</v>
      </c>
      <c r="O77" s="24" t="s">
        <v>9</v>
      </c>
    </row>
    <row r="78" spans="1:16" s="2" customFormat="1" ht="21" x14ac:dyDescent="0.35">
      <c r="B78" s="142"/>
      <c r="C78" s="34">
        <v>0.25</v>
      </c>
      <c r="E78" s="35">
        <f>IF(ISERROR(N78-H78),"N/A",N78-H78)</f>
        <v>3.0000000000000001E-3</v>
      </c>
      <c r="F78" s="36">
        <f>IF(ISERROR(O78-I78),"N/A",O78-I78)</f>
        <v>63.75</v>
      </c>
      <c r="G78" s="13"/>
      <c r="H78" s="26">
        <f>IF(ISERROR(C78*N78),"N/A",C78*N78)</f>
        <v>1E-3</v>
      </c>
      <c r="I78" s="27">
        <f>IF(ISERROR(C78*O78),"N/A",C78*O78)</f>
        <v>21.25</v>
      </c>
      <c r="J78" s="13"/>
      <c r="K78" s="37" t="s">
        <v>0</v>
      </c>
      <c r="L78" s="37" t="s">
        <v>0</v>
      </c>
      <c r="M78" s="13"/>
      <c r="N78" s="28">
        <f>IF((O70)&lt;0,"N/A",O70)</f>
        <v>4.0000000000000001E-3</v>
      </c>
      <c r="O78" s="38">
        <f>IF(ISNUMBER(N78),(C70*N74),"N/A")</f>
        <v>85</v>
      </c>
    </row>
    <row r="79" spans="1:16" s="2" customFormat="1" ht="21" x14ac:dyDescent="0.35">
      <c r="B79" s="29"/>
      <c r="C79" s="30"/>
      <c r="E79" s="15"/>
      <c r="F79" s="31"/>
      <c r="G79" s="13"/>
      <c r="H79" s="29"/>
      <c r="I79" s="15"/>
      <c r="J79" s="13"/>
      <c r="K79" s="15"/>
      <c r="L79" s="15"/>
      <c r="M79" s="13"/>
      <c r="N79" s="15"/>
      <c r="O79" s="15"/>
    </row>
    <row r="80" spans="1:16" s="2" customFormat="1" ht="21" x14ac:dyDescent="0.35">
      <c r="B80" s="131" t="s">
        <v>1</v>
      </c>
      <c r="C80" s="132"/>
      <c r="E80" s="111" t="s">
        <v>5</v>
      </c>
      <c r="F80" s="112"/>
      <c r="G80" s="18"/>
      <c r="H80" s="111" t="s">
        <v>6</v>
      </c>
      <c r="I80" s="112"/>
      <c r="J80" s="18"/>
      <c r="K80" s="111" t="s">
        <v>14</v>
      </c>
      <c r="L80" s="112"/>
      <c r="M80" s="18"/>
      <c r="N80" s="127" t="s">
        <v>1</v>
      </c>
      <c r="O80" s="128"/>
      <c r="P80" s="33"/>
    </row>
    <row r="81" spans="2:15" s="2" customFormat="1" ht="21" x14ac:dyDescent="0.35">
      <c r="B81" s="123" t="s">
        <v>20</v>
      </c>
      <c r="C81" s="124"/>
      <c r="E81" s="20" t="s">
        <v>8</v>
      </c>
      <c r="F81" s="22" t="s">
        <v>9</v>
      </c>
      <c r="G81" s="13"/>
      <c r="H81" s="21" t="s">
        <v>8</v>
      </c>
      <c r="I81" s="22" t="s">
        <v>9</v>
      </c>
      <c r="J81" s="13"/>
      <c r="K81" s="115" t="s">
        <v>22</v>
      </c>
      <c r="L81" s="119">
        <v>3236.8</v>
      </c>
      <c r="M81" s="13"/>
      <c r="N81" s="23" t="s">
        <v>8</v>
      </c>
      <c r="O81" s="24" t="s">
        <v>9</v>
      </c>
    </row>
    <row r="82" spans="2:15" s="2" customFormat="1" ht="21" x14ac:dyDescent="0.35">
      <c r="B82" s="125"/>
      <c r="C82" s="126"/>
      <c r="E82" s="39">
        <f>SUM(E74,E78)</f>
        <v>1.4000000000000002E-2</v>
      </c>
      <c r="F82" s="40">
        <f>SUM(F74,F78)</f>
        <v>118.75</v>
      </c>
      <c r="G82" s="13"/>
      <c r="H82" s="26">
        <f>SUM(H74,H78)</f>
        <v>7.0000000000000001E-3</v>
      </c>
      <c r="I82" s="27">
        <f>SUM(I74,I78)</f>
        <v>51.25</v>
      </c>
      <c r="J82" s="13"/>
      <c r="K82" s="116"/>
      <c r="L82" s="120"/>
      <c r="M82" s="13"/>
      <c r="N82" s="28">
        <f>SUM(E82,H82,K82)</f>
        <v>2.1000000000000001E-2</v>
      </c>
      <c r="O82" s="38">
        <f>SUM(F82,I82,L82)</f>
        <v>170</v>
      </c>
    </row>
    <row r="83" spans="2:15" s="2" customFormat="1" ht="21" x14ac:dyDescent="0.35"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2:15" s="4" customFormat="1" ht="21" x14ac:dyDescent="0.35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 s="4" customFormat="1" ht="21" x14ac:dyDescent="0.35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2:15" s="4" customFormat="1" ht="21" x14ac:dyDescent="0.35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2:15" s="4" customFormat="1" ht="21" x14ac:dyDescent="0.35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2:15" s="4" customFormat="1" ht="21" x14ac:dyDescent="0.35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2:15" s="4" customFormat="1" ht="21" x14ac:dyDescent="0.35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2:15" s="4" customFormat="1" ht="21" x14ac:dyDescent="0.35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2:15" s="4" customFormat="1" ht="21" x14ac:dyDescent="0.35">
      <c r="E91" s="5"/>
      <c r="F91" s="5"/>
      <c r="G91" s="5"/>
      <c r="H91" s="5"/>
      <c r="I91" s="5"/>
      <c r="J91" s="5"/>
      <c r="K91" s="5"/>
      <c r="L91" s="5"/>
      <c r="M91" s="5"/>
      <c r="N91" s="5"/>
      <c r="O91" s="6"/>
    </row>
    <row r="92" spans="2:15" s="4" customFormat="1" ht="21" x14ac:dyDescent="0.35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2:15" s="4" customFormat="1" ht="21" x14ac:dyDescent="0.35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2:15" s="4" customFormat="1" ht="21" x14ac:dyDescent="0.35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2:15" s="4" customFormat="1" ht="21" x14ac:dyDescent="0.35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2:15" s="4" customFormat="1" ht="21" x14ac:dyDescent="0.35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5:15" s="4" customFormat="1" ht="21" x14ac:dyDescent="0.35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5:15" s="4" customFormat="1" ht="21" x14ac:dyDescent="0.35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5:15" s="4" customFormat="1" ht="21" x14ac:dyDescent="0.35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5:15" s="4" customFormat="1" ht="21" x14ac:dyDescent="0.35"/>
    <row r="101" spans="5:15" s="4" customFormat="1" ht="21" x14ac:dyDescent="0.35"/>
    <row r="102" spans="5:15" s="4" customFormat="1" ht="21" x14ac:dyDescent="0.35"/>
    <row r="103" spans="5:15" s="4" customFormat="1" ht="21" x14ac:dyDescent="0.35"/>
    <row r="104" spans="5:15" s="4" customFormat="1" ht="21" x14ac:dyDescent="0.35"/>
    <row r="105" spans="5:15" s="4" customFormat="1" ht="21" x14ac:dyDescent="0.35"/>
    <row r="106" spans="5:15" s="4" customFormat="1" ht="21" x14ac:dyDescent="0.35"/>
    <row r="107" spans="5:15" s="4" customFormat="1" ht="21" x14ac:dyDescent="0.35"/>
    <row r="108" spans="5:15" s="4" customFormat="1" ht="21" x14ac:dyDescent="0.35"/>
    <row r="109" spans="5:15" s="4" customFormat="1" ht="21" x14ac:dyDescent="0.35"/>
    <row r="110" spans="5:15" s="4" customFormat="1" ht="21" x14ac:dyDescent="0.35"/>
    <row r="111" spans="5:15" s="4" customFormat="1" ht="21" x14ac:dyDescent="0.35"/>
    <row r="112" spans="5:15" s="4" customFormat="1" ht="21" x14ac:dyDescent="0.35"/>
    <row r="113" s="4" customFormat="1" ht="21" x14ac:dyDescent="0.35"/>
    <row r="114" s="4" customFormat="1" ht="21" x14ac:dyDescent="0.35"/>
    <row r="115" s="4" customFormat="1" ht="21" x14ac:dyDescent="0.35"/>
    <row r="116" s="4" customFormat="1" ht="21" x14ac:dyDescent="0.35"/>
    <row r="117" s="4" customFormat="1" ht="21" x14ac:dyDescent="0.35"/>
    <row r="118" s="4" customFormat="1" ht="21" x14ac:dyDescent="0.35"/>
    <row r="119" s="4" customFormat="1" ht="21" x14ac:dyDescent="0.35"/>
    <row r="120" s="4" customFormat="1" ht="21" x14ac:dyDescent="0.35"/>
    <row r="121" s="4" customFormat="1" ht="21" x14ac:dyDescent="0.35"/>
    <row r="122" s="4" customFormat="1" ht="21" x14ac:dyDescent="0.35"/>
    <row r="123" s="4" customFormat="1" ht="21" x14ac:dyDescent="0.35"/>
    <row r="124" s="4" customFormat="1" ht="21" x14ac:dyDescent="0.35"/>
    <row r="125" s="4" customFormat="1" ht="21" x14ac:dyDescent="0.35"/>
    <row r="126" s="4" customFormat="1" ht="21" x14ac:dyDescent="0.35"/>
    <row r="127" s="4" customFormat="1" ht="21" x14ac:dyDescent="0.35"/>
    <row r="128" s="4" customFormat="1" ht="21" x14ac:dyDescent="0.35"/>
    <row r="129" s="4" customFormat="1" ht="21" x14ac:dyDescent="0.35"/>
    <row r="130" s="4" customFormat="1" ht="21" x14ac:dyDescent="0.35"/>
    <row r="131" s="4" customFormat="1" ht="21" x14ac:dyDescent="0.35"/>
    <row r="132" s="4" customFormat="1" ht="21" x14ac:dyDescent="0.35"/>
    <row r="133" s="4" customFormat="1" ht="21" x14ac:dyDescent="0.35"/>
    <row r="134" s="4" customFormat="1" ht="21" x14ac:dyDescent="0.35"/>
    <row r="135" s="4" customFormat="1" ht="21" x14ac:dyDescent="0.35"/>
    <row r="136" s="4" customFormat="1" ht="21" x14ac:dyDescent="0.35"/>
    <row r="137" s="4" customFormat="1" ht="21" x14ac:dyDescent="0.35"/>
    <row r="138" s="4" customFormat="1" ht="21" x14ac:dyDescent="0.35"/>
    <row r="139" s="4" customFormat="1" ht="21" x14ac:dyDescent="0.35"/>
    <row r="140" s="4" customFormat="1" ht="21" x14ac:dyDescent="0.35"/>
    <row r="141" s="4" customFormat="1" ht="21" x14ac:dyDescent="0.35"/>
    <row r="142" s="4" customFormat="1" ht="21" x14ac:dyDescent="0.35"/>
    <row r="143" s="4" customFormat="1" ht="21" x14ac:dyDescent="0.35"/>
    <row r="144" s="4" customFormat="1" ht="21" x14ac:dyDescent="0.35"/>
    <row r="145" s="4" customFormat="1" ht="21" x14ac:dyDescent="0.35"/>
    <row r="146" s="4" customFormat="1" ht="21" x14ac:dyDescent="0.35"/>
    <row r="147" s="4" customFormat="1" ht="21" x14ac:dyDescent="0.35"/>
    <row r="148" s="4" customFormat="1" ht="21" x14ac:dyDescent="0.35"/>
    <row r="149" s="4" customFormat="1" ht="21" x14ac:dyDescent="0.35"/>
    <row r="150" s="4" customFormat="1" ht="21" x14ac:dyDescent="0.35"/>
    <row r="151" s="4" customFormat="1" ht="21" x14ac:dyDescent="0.35"/>
    <row r="152" s="4" customFormat="1" ht="21" x14ac:dyDescent="0.35"/>
    <row r="153" s="4" customFormat="1" ht="21" x14ac:dyDescent="0.35"/>
    <row r="154" s="4" customFormat="1" ht="21" x14ac:dyDescent="0.35"/>
    <row r="155" s="4" customFormat="1" ht="21" x14ac:dyDescent="0.35"/>
    <row r="156" s="4" customFormat="1" ht="21" x14ac:dyDescent="0.35"/>
    <row r="157" s="4" customFormat="1" ht="21" x14ac:dyDescent="0.35"/>
    <row r="158" s="4" customFormat="1" ht="21" x14ac:dyDescent="0.35"/>
    <row r="159" s="4" customFormat="1" ht="21" x14ac:dyDescent="0.35"/>
    <row r="160" s="4" customFormat="1" ht="21" x14ac:dyDescent="0.35"/>
    <row r="161" s="4" customFormat="1" ht="21" x14ac:dyDescent="0.35"/>
    <row r="162" s="4" customFormat="1" ht="21" x14ac:dyDescent="0.35"/>
    <row r="163" s="4" customFormat="1" ht="21" x14ac:dyDescent="0.35"/>
    <row r="164" s="4" customFormat="1" ht="21" x14ac:dyDescent="0.35"/>
    <row r="165" s="4" customFormat="1" ht="21" x14ac:dyDescent="0.35"/>
    <row r="166" s="4" customFormat="1" ht="21" x14ac:dyDescent="0.35"/>
    <row r="167" s="4" customFormat="1" ht="21" x14ac:dyDescent="0.35"/>
    <row r="168" s="4" customFormat="1" ht="21" x14ac:dyDescent="0.35"/>
    <row r="169" s="4" customFormat="1" ht="21" x14ac:dyDescent="0.35"/>
    <row r="170" s="4" customFormat="1" ht="21" x14ac:dyDescent="0.35"/>
    <row r="171" s="4" customFormat="1" ht="21" x14ac:dyDescent="0.35"/>
    <row r="172" s="4" customFormat="1" ht="21" x14ac:dyDescent="0.35"/>
    <row r="173" s="4" customFormat="1" ht="21" x14ac:dyDescent="0.35"/>
    <row r="174" s="4" customFormat="1" ht="21" x14ac:dyDescent="0.35"/>
    <row r="175" s="4" customFormat="1" ht="21" x14ac:dyDescent="0.35"/>
    <row r="176" s="4" customFormat="1" ht="21" x14ac:dyDescent="0.35"/>
    <row r="177" s="4" customFormat="1" ht="21" x14ac:dyDescent="0.35"/>
    <row r="178" s="4" customFormat="1" ht="21" x14ac:dyDescent="0.35"/>
    <row r="179" s="4" customFormat="1" ht="21" x14ac:dyDescent="0.35"/>
    <row r="180" s="4" customFormat="1" ht="21" x14ac:dyDescent="0.35"/>
    <row r="181" s="4" customFormat="1" ht="21" x14ac:dyDescent="0.35"/>
    <row r="182" s="4" customFormat="1" ht="21" x14ac:dyDescent="0.35"/>
    <row r="183" s="4" customFormat="1" ht="21" x14ac:dyDescent="0.35"/>
    <row r="184" s="4" customFormat="1" ht="21" x14ac:dyDescent="0.35"/>
    <row r="185" s="4" customFormat="1" ht="21" x14ac:dyDescent="0.35"/>
    <row r="186" s="4" customFormat="1" ht="21" x14ac:dyDescent="0.35"/>
    <row r="187" s="4" customFormat="1" ht="21" x14ac:dyDescent="0.35"/>
    <row r="188" s="4" customFormat="1" ht="21" x14ac:dyDescent="0.35"/>
    <row r="189" s="4" customFormat="1" ht="21" x14ac:dyDescent="0.35"/>
    <row r="190" s="4" customFormat="1" ht="21" x14ac:dyDescent="0.35"/>
    <row r="191" s="4" customFormat="1" ht="21" x14ac:dyDescent="0.35"/>
    <row r="192" s="4" customFormat="1" ht="21" x14ac:dyDescent="0.35"/>
    <row r="193" s="4" customFormat="1" ht="21" x14ac:dyDescent="0.35"/>
    <row r="194" s="4" customFormat="1" ht="21" x14ac:dyDescent="0.35"/>
    <row r="195" s="4" customFormat="1" ht="21" x14ac:dyDescent="0.35"/>
    <row r="196" s="4" customFormat="1" ht="21" x14ac:dyDescent="0.35"/>
    <row r="197" s="4" customFormat="1" ht="21" x14ac:dyDescent="0.35"/>
    <row r="198" s="4" customFormat="1" ht="21" x14ac:dyDescent="0.35"/>
    <row r="199" s="4" customFormat="1" ht="21" x14ac:dyDescent="0.35"/>
    <row r="200" s="4" customFormat="1" ht="21" x14ac:dyDescent="0.35"/>
    <row r="201" s="4" customFormat="1" ht="21" x14ac:dyDescent="0.35"/>
    <row r="202" s="4" customFormat="1" ht="21" x14ac:dyDescent="0.35"/>
    <row r="203" s="4" customFormat="1" ht="21" x14ac:dyDescent="0.35"/>
    <row r="204" s="4" customFormat="1" ht="21" x14ac:dyDescent="0.35"/>
    <row r="205" s="4" customFormat="1" ht="21" x14ac:dyDescent="0.35"/>
    <row r="206" s="4" customFormat="1" ht="21" x14ac:dyDescent="0.35"/>
    <row r="207" s="4" customFormat="1" ht="21" x14ac:dyDescent="0.35"/>
    <row r="208" s="4" customFormat="1" ht="21" x14ac:dyDescent="0.35"/>
    <row r="209" s="4" customFormat="1" ht="21" x14ac:dyDescent="0.35"/>
    <row r="210" s="4" customFormat="1" ht="21" x14ac:dyDescent="0.35"/>
    <row r="211" s="4" customFormat="1" ht="21" x14ac:dyDescent="0.35"/>
    <row r="212" s="4" customFormat="1" ht="21" x14ac:dyDescent="0.35"/>
    <row r="213" s="4" customFormat="1" ht="21" x14ac:dyDescent="0.35"/>
    <row r="214" s="4" customFormat="1" ht="21" x14ac:dyDescent="0.35"/>
    <row r="215" s="4" customFormat="1" ht="21" x14ac:dyDescent="0.35"/>
    <row r="216" s="4" customFormat="1" ht="21" x14ac:dyDescent="0.35"/>
    <row r="217" s="4" customFormat="1" ht="21" x14ac:dyDescent="0.35"/>
    <row r="218" s="4" customFormat="1" ht="21" x14ac:dyDescent="0.35"/>
    <row r="219" s="4" customFormat="1" ht="21" x14ac:dyDescent="0.35"/>
    <row r="220" s="4" customFormat="1" ht="21" x14ac:dyDescent="0.35"/>
    <row r="221" s="4" customFormat="1" ht="21" x14ac:dyDescent="0.35"/>
    <row r="222" s="4" customFormat="1" ht="21" x14ac:dyDescent="0.35"/>
    <row r="223" s="4" customFormat="1" ht="21" x14ac:dyDescent="0.35"/>
    <row r="224" s="4" customFormat="1" ht="21" x14ac:dyDescent="0.35"/>
    <row r="225" s="4" customFormat="1" ht="21" x14ac:dyDescent="0.35"/>
    <row r="226" s="4" customFormat="1" ht="21" x14ac:dyDescent="0.35"/>
    <row r="227" s="4" customFormat="1" ht="21" x14ac:dyDescent="0.35"/>
    <row r="228" s="4" customFormat="1" ht="21" x14ac:dyDescent="0.35"/>
    <row r="229" s="4" customFormat="1" ht="21" x14ac:dyDescent="0.35"/>
    <row r="230" s="4" customFormat="1" ht="21" x14ac:dyDescent="0.35"/>
    <row r="231" s="4" customFormat="1" ht="21" x14ac:dyDescent="0.35"/>
    <row r="232" s="4" customFormat="1" ht="21" x14ac:dyDescent="0.35"/>
    <row r="233" s="4" customFormat="1" ht="21" x14ac:dyDescent="0.35"/>
    <row r="234" s="4" customFormat="1" ht="21" x14ac:dyDescent="0.35"/>
    <row r="235" s="4" customFormat="1" ht="21" x14ac:dyDescent="0.35"/>
    <row r="236" s="4" customFormat="1" ht="21" x14ac:dyDescent="0.35"/>
    <row r="237" s="4" customFormat="1" ht="21" x14ac:dyDescent="0.35"/>
    <row r="238" s="4" customFormat="1" ht="21" x14ac:dyDescent="0.35"/>
    <row r="239" s="4" customFormat="1" ht="21" x14ac:dyDescent="0.35"/>
    <row r="240" s="4" customFormat="1" ht="21" x14ac:dyDescent="0.35"/>
    <row r="241" s="4" customFormat="1" ht="21" x14ac:dyDescent="0.35"/>
    <row r="242" s="4" customFormat="1" ht="21" x14ac:dyDescent="0.35"/>
    <row r="243" s="4" customFormat="1" ht="21" x14ac:dyDescent="0.35"/>
    <row r="244" s="4" customFormat="1" ht="21" x14ac:dyDescent="0.35"/>
    <row r="245" s="4" customFormat="1" ht="21" x14ac:dyDescent="0.35"/>
    <row r="246" s="4" customFormat="1" ht="21" x14ac:dyDescent="0.35"/>
    <row r="247" s="4" customFormat="1" ht="21" x14ac:dyDescent="0.35"/>
    <row r="248" s="4" customFormat="1" ht="21" x14ac:dyDescent="0.35"/>
    <row r="249" s="4" customFormat="1" ht="21" x14ac:dyDescent="0.35"/>
    <row r="250" s="4" customFormat="1" ht="21" x14ac:dyDescent="0.35"/>
    <row r="251" s="4" customFormat="1" ht="21" x14ac:dyDescent="0.35"/>
    <row r="252" s="4" customFormat="1" ht="21" x14ac:dyDescent="0.3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</sheetData>
  <sheetProtection algorithmName="SHA-512" hashValue="1MOXglhWEw4UXOSxa06OIfrhgDw/x9vW+sO+kZS4ZVBwcQD835rFSDg/aFyCIoXOzznsIb0pfimmdLu6pTx4gw==" saltValue="Ix8HugqEsF+3ndykHjTVnA==" spinCount="100000" sheet="1" objects="1" scenarios="1"/>
  <mergeCells count="98">
    <mergeCell ref="B7:O8"/>
    <mergeCell ref="K39:L39"/>
    <mergeCell ref="K43:L43"/>
    <mergeCell ref="E39:F39"/>
    <mergeCell ref="E43:F43"/>
    <mergeCell ref="H39:I39"/>
    <mergeCell ref="H43:I43"/>
    <mergeCell ref="K35:L35"/>
    <mergeCell ref="H15:I15"/>
    <mergeCell ref="H19:I19"/>
    <mergeCell ref="H23:I23"/>
    <mergeCell ref="B24:C25"/>
    <mergeCell ref="H35:I35"/>
    <mergeCell ref="K32:L32"/>
    <mergeCell ref="B20:B21"/>
    <mergeCell ref="B23:C23"/>
    <mergeCell ref="E23:F23"/>
    <mergeCell ref="B32:C32"/>
    <mergeCell ref="K52:L52"/>
    <mergeCell ref="B35:C35"/>
    <mergeCell ref="K36:K37"/>
    <mergeCell ref="L36:L37"/>
    <mergeCell ref="K23:L23"/>
    <mergeCell ref="K24:K25"/>
    <mergeCell ref="L24:L25"/>
    <mergeCell ref="E35:F35"/>
    <mergeCell ref="K44:K45"/>
    <mergeCell ref="L44:L45"/>
    <mergeCell ref="N43:O43"/>
    <mergeCell ref="N15:O15"/>
    <mergeCell ref="N19:O19"/>
    <mergeCell ref="N23:O23"/>
    <mergeCell ref="N35:O35"/>
    <mergeCell ref="N39:O39"/>
    <mergeCell ref="B12:C12"/>
    <mergeCell ref="B15:C15"/>
    <mergeCell ref="B16:B17"/>
    <mergeCell ref="K12:L12"/>
    <mergeCell ref="K19:L19"/>
    <mergeCell ref="B19:C19"/>
    <mergeCell ref="E15:F15"/>
    <mergeCell ref="E19:F19"/>
    <mergeCell ref="K16:K17"/>
    <mergeCell ref="L16:L17"/>
    <mergeCell ref="K15:L15"/>
    <mergeCell ref="B77:B78"/>
    <mergeCell ref="B80:C80"/>
    <mergeCell ref="B36:B37"/>
    <mergeCell ref="B39:C39"/>
    <mergeCell ref="B44:C45"/>
    <mergeCell ref="B73:B74"/>
    <mergeCell ref="B76:C76"/>
    <mergeCell ref="B64:C65"/>
    <mergeCell ref="B40:B41"/>
    <mergeCell ref="B43:C43"/>
    <mergeCell ref="B52:C52"/>
    <mergeCell ref="B63:C63"/>
    <mergeCell ref="E55:F55"/>
    <mergeCell ref="E59:F59"/>
    <mergeCell ref="E63:F63"/>
    <mergeCell ref="B55:C55"/>
    <mergeCell ref="B56:B57"/>
    <mergeCell ref="B59:C59"/>
    <mergeCell ref="B60:B61"/>
    <mergeCell ref="E76:F76"/>
    <mergeCell ref="E80:F80"/>
    <mergeCell ref="H72:I72"/>
    <mergeCell ref="H76:I76"/>
    <mergeCell ref="H80:I80"/>
    <mergeCell ref="B81:C82"/>
    <mergeCell ref="N55:O55"/>
    <mergeCell ref="N59:O59"/>
    <mergeCell ref="N63:O63"/>
    <mergeCell ref="B69:C69"/>
    <mergeCell ref="B72:C72"/>
    <mergeCell ref="E72:F72"/>
    <mergeCell ref="N72:O72"/>
    <mergeCell ref="H55:I55"/>
    <mergeCell ref="H59:I59"/>
    <mergeCell ref="H63:I63"/>
    <mergeCell ref="N76:O76"/>
    <mergeCell ref="N80:O80"/>
    <mergeCell ref="K69:L69"/>
    <mergeCell ref="K72:L72"/>
    <mergeCell ref="K76:L76"/>
    <mergeCell ref="K64:K65"/>
    <mergeCell ref="L64:L65"/>
    <mergeCell ref="K81:K82"/>
    <mergeCell ref="L81:L82"/>
    <mergeCell ref="K80:L80"/>
    <mergeCell ref="L73:L74"/>
    <mergeCell ref="K73:K74"/>
    <mergeCell ref="K55:L55"/>
    <mergeCell ref="K59:L59"/>
    <mergeCell ref="K63:L63"/>
    <mergeCell ref="K58:L58"/>
    <mergeCell ref="K56:K57"/>
    <mergeCell ref="L56:L5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284BE-1E83-47F8-9E54-5E0F91C012CF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Sword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2025-06-04T13:30:29Z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